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E:\Chung\So tai nguyen moi truong\nam 2026\He so toi da - toi thieu\"/>
    </mc:Choice>
  </mc:AlternateContent>
  <xr:revisionPtr revIDLastSave="0" documentId="13_ncr:1_{31AE296C-29EB-40DC-BF79-950873E9C478}" xr6:coauthVersionLast="47" xr6:coauthVersionMax="47" xr10:uidLastSave="{00000000-0000-0000-0000-000000000000}"/>
  <bookViews>
    <workbookView xWindow="-120" yWindow="-120" windowWidth="29040" windowHeight="15840" tabRatio="873" xr2:uid="{00000000-000D-0000-FFFF-FFFF00000000}"/>
  </bookViews>
  <sheets>
    <sheet name="Tổng hợp phiếu điều tra" sheetId="36" r:id="rId1"/>
    <sheet name="BHK ( đô thị)" sheetId="32" r:id="rId2"/>
    <sheet name="CLN (đô thị)" sheetId="33" r:id="rId3"/>
    <sheet name="BHK ( Nông thôn)" sheetId="34" r:id="rId4"/>
    <sheet name="CLN (nông thôn)" sheetId="35" r:id="rId5"/>
    <sheet name="RSX (Rừng sản xuất)" sheetId="31" r:id="rId6"/>
    <sheet name="Bảng tính NTS" sheetId="38" r:id="rId7"/>
    <sheet name="NTS" sheetId="39" r:id="rId8"/>
    <sheet name="Lãi suất" sheetId="37" r:id="rId9"/>
  </sheets>
  <externalReferences>
    <externalReference r:id="rId10"/>
  </externalReferences>
  <calcPr calcId="181029"/>
</workbook>
</file>

<file path=xl/calcChain.xml><?xml version="1.0" encoding="utf-8"?>
<calcChain xmlns="http://schemas.openxmlformats.org/spreadsheetml/2006/main">
  <c r="H11" i="36" l="1"/>
  <c r="H12" i="36"/>
  <c r="H13" i="36"/>
  <c r="H15" i="36"/>
  <c r="H16" i="36"/>
  <c r="H10" i="36"/>
  <c r="E15" i="36"/>
  <c r="E10" i="36"/>
  <c r="D11" i="36"/>
  <c r="D10" i="36"/>
  <c r="G10" i="36" s="1"/>
  <c r="E13" i="36"/>
  <c r="D13" i="36"/>
  <c r="C13" i="36"/>
  <c r="G8" i="39" a="1"/>
  <c r="G8" i="39" s="1"/>
  <c r="G6" i="39"/>
  <c r="G5" i="39"/>
  <c r="B15" i="36" l="1"/>
  <c r="E11" i="36"/>
  <c r="C11" i="36"/>
  <c r="B11" i="36"/>
  <c r="C10" i="36"/>
  <c r="G13" i="32" l="1"/>
  <c r="G12" i="33"/>
  <c r="B10" i="36" l="1"/>
  <c r="I12" i="36" l="1"/>
  <c r="E12" i="36"/>
  <c r="C12" i="36" a="1"/>
  <c r="C12" i="36" s="1"/>
  <c r="B12" i="36"/>
  <c r="E16" i="36"/>
  <c r="C16" i="36" a="1"/>
  <c r="C16" i="36" s="1"/>
  <c r="B16" i="36"/>
  <c r="C15" i="36" a="1"/>
  <c r="C15" i="36" s="1"/>
  <c r="C24" i="38"/>
  <c r="J15" i="38"/>
  <c r="K15" i="38"/>
  <c r="I15" i="38"/>
  <c r="I16" i="38" s="1"/>
  <c r="H15" i="38"/>
  <c r="G15" i="38"/>
  <c r="F15" i="38"/>
  <c r="E15" i="38"/>
  <c r="D15" i="38"/>
  <c r="C15" i="38"/>
  <c r="R8" i="38"/>
  <c r="Q8" i="38"/>
  <c r="P8" i="38"/>
  <c r="K8" i="38"/>
  <c r="J8" i="38"/>
  <c r="I8" i="38"/>
  <c r="H8" i="38"/>
  <c r="G8" i="38"/>
  <c r="F8" i="38"/>
  <c r="E8" i="38"/>
  <c r="D8" i="38"/>
  <c r="C8" i="38"/>
  <c r="AE41" i="37"/>
  <c r="AE38" i="37"/>
  <c r="AE35" i="37"/>
  <c r="AE32" i="37"/>
  <c r="AE29" i="37"/>
  <c r="AE26" i="37"/>
  <c r="AE23" i="37"/>
  <c r="AE20" i="37"/>
  <c r="I9" i="37" s="1"/>
  <c r="AE17" i="37"/>
  <c r="AE14" i="37"/>
  <c r="AE11" i="37"/>
  <c r="T10" i="37"/>
  <c r="Y10" i="37" s="1"/>
  <c r="N10" i="37"/>
  <c r="H10" i="37"/>
  <c r="T9" i="37"/>
  <c r="Y9" i="37" s="1"/>
  <c r="O9" i="37"/>
  <c r="N9" i="37"/>
  <c r="H9" i="37"/>
  <c r="T8" i="37"/>
  <c r="N8" i="37"/>
  <c r="H8" i="37"/>
  <c r="AE7" i="37"/>
  <c r="C9" i="37" s="1"/>
  <c r="Y7" i="37"/>
  <c r="T7" i="37"/>
  <c r="N7" i="37"/>
  <c r="H7" i="37"/>
  <c r="AE6" i="37"/>
  <c r="Y6" i="37"/>
  <c r="T6" i="37"/>
  <c r="N6" i="37"/>
  <c r="H6" i="37"/>
  <c r="Y5" i="37"/>
  <c r="T5" i="37"/>
  <c r="N5" i="37"/>
  <c r="H5" i="37"/>
  <c r="Y4" i="37"/>
  <c r="T4" i="37"/>
  <c r="N4" i="37"/>
  <c r="N11" i="37" s="1"/>
  <c r="H4" i="37"/>
  <c r="H11" i="37" s="1"/>
  <c r="T11" i="37" l="1"/>
  <c r="Y11" i="37"/>
  <c r="T14" i="37" s="1"/>
  <c r="P9" i="38"/>
  <c r="C16" i="38"/>
  <c r="F16" i="38"/>
  <c r="I9" i="38"/>
  <c r="I17" i="38" s="1"/>
  <c r="I19" i="38" s="1"/>
  <c r="I20" i="38" s="1"/>
  <c r="F9" i="38"/>
  <c r="C9" i="38"/>
  <c r="C17" i="38" s="1"/>
  <c r="C19" i="38" s="1"/>
  <c r="C20" i="38" s="1"/>
  <c r="F17" i="38" l="1"/>
  <c r="F19" i="38" s="1"/>
  <c r="F20" i="38" s="1"/>
  <c r="G11" i="31" a="1"/>
  <c r="G11" i="31" s="1"/>
  <c r="D12" i="36" s="1"/>
  <c r="G12" i="35" a="1"/>
  <c r="G12" i="35" s="1"/>
  <c r="D16" i="36" s="1"/>
  <c r="G75" i="34" a="1"/>
  <c r="G75" i="34" s="1"/>
  <c r="D15" i="36" s="1"/>
  <c r="G11" i="36"/>
  <c r="I11" i="36" s="1"/>
  <c r="I10" i="36"/>
  <c r="I13" i="36"/>
  <c r="G16" i="36" l="1"/>
  <c r="I16" i="36" s="1"/>
  <c r="C23" i="38"/>
  <c r="C25" i="38" s="1"/>
  <c r="C26" i="38" s="1"/>
  <c r="C28" i="38"/>
  <c r="G15" i="36"/>
  <c r="I15" i="36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<sst xmlns="http://schemas.openxmlformats.org/spreadsheetml/2006/main" count="1115" uniqueCount="556">
  <si>
    <t>1</t>
  </si>
  <si>
    <t>3</t>
  </si>
  <si>
    <t>5</t>
  </si>
  <si>
    <t>6</t>
  </si>
  <si>
    <t>7</t>
  </si>
  <si>
    <t>8</t>
  </si>
  <si>
    <t>9</t>
  </si>
  <si>
    <t>11</t>
  </si>
  <si>
    <t>12</t>
  </si>
  <si>
    <t>15</t>
  </si>
  <si>
    <t>16</t>
  </si>
  <si>
    <t>17</t>
  </si>
  <si>
    <t>18</t>
  </si>
  <si>
    <t>19</t>
  </si>
  <si>
    <t>21</t>
  </si>
  <si>
    <t>22</t>
  </si>
  <si>
    <t>23</t>
  </si>
  <si>
    <t>24</t>
  </si>
  <si>
    <t>25</t>
  </si>
  <si>
    <t>26</t>
  </si>
  <si>
    <t>27</t>
  </si>
  <si>
    <t>29</t>
  </si>
  <si>
    <t>30</t>
  </si>
  <si>
    <t>31</t>
  </si>
  <si>
    <t>59</t>
  </si>
  <si>
    <t>Đất trồng cây lâu năm</t>
  </si>
  <si>
    <t>141</t>
  </si>
  <si>
    <t>36</t>
  </si>
  <si>
    <t>416</t>
  </si>
  <si>
    <t>365</t>
  </si>
  <si>
    <t>129</t>
  </si>
  <si>
    <t>32</t>
  </si>
  <si>
    <t>03/01/2025</t>
  </si>
  <si>
    <t>34</t>
  </si>
  <si>
    <t>35</t>
  </si>
  <si>
    <t>38</t>
  </si>
  <si>
    <t>39</t>
  </si>
  <si>
    <t>40</t>
  </si>
  <si>
    <t>43</t>
  </si>
  <si>
    <t>289</t>
  </si>
  <si>
    <t>44</t>
  </si>
  <si>
    <t>45</t>
  </si>
  <si>
    <t>148</t>
  </si>
  <si>
    <t>47</t>
  </si>
  <si>
    <t>49</t>
  </si>
  <si>
    <t>50</t>
  </si>
  <si>
    <t>51</t>
  </si>
  <si>
    <t>58</t>
  </si>
  <si>
    <t>52</t>
  </si>
  <si>
    <t>53</t>
  </si>
  <si>
    <t>55</t>
  </si>
  <si>
    <t>56</t>
  </si>
  <si>
    <t>66</t>
  </si>
  <si>
    <t>60</t>
  </si>
  <si>
    <t>121</t>
  </si>
  <si>
    <t>335</t>
  </si>
  <si>
    <t>232</t>
  </si>
  <si>
    <t>67</t>
  </si>
  <si>
    <t>150</t>
  </si>
  <si>
    <t>73</t>
  </si>
  <si>
    <t>74</t>
  </si>
  <si>
    <t>78</t>
  </si>
  <si>
    <t>282</t>
  </si>
  <si>
    <t>79</t>
  </si>
  <si>
    <t>80</t>
  </si>
  <si>
    <t>82</t>
  </si>
  <si>
    <t>83</t>
  </si>
  <si>
    <t>84</t>
  </si>
  <si>
    <t>85</t>
  </si>
  <si>
    <t>188</t>
  </si>
  <si>
    <t>87</t>
  </si>
  <si>
    <t>91</t>
  </si>
  <si>
    <t>94</t>
  </si>
  <si>
    <t>96</t>
  </si>
  <si>
    <t>405</t>
  </si>
  <si>
    <t>97</t>
  </si>
  <si>
    <t>08/01/2025</t>
  </si>
  <si>
    <t>102</t>
  </si>
  <si>
    <t>105</t>
  </si>
  <si>
    <t>106</t>
  </si>
  <si>
    <t>108</t>
  </si>
  <si>
    <t>109</t>
  </si>
  <si>
    <t>122</t>
  </si>
  <si>
    <t>372</t>
  </si>
  <si>
    <t>123</t>
  </si>
  <si>
    <t>126</t>
  </si>
  <si>
    <t>127</t>
  </si>
  <si>
    <t>128</t>
  </si>
  <si>
    <t>133</t>
  </si>
  <si>
    <t>214</t>
  </si>
  <si>
    <t>137</t>
  </si>
  <si>
    <t>138</t>
  </si>
  <si>
    <t>139</t>
  </si>
  <si>
    <t>143</t>
  </si>
  <si>
    <t>367</t>
  </si>
  <si>
    <t>147</t>
  </si>
  <si>
    <t>520</t>
  </si>
  <si>
    <t>167</t>
  </si>
  <si>
    <t>171</t>
  </si>
  <si>
    <t>444</t>
  </si>
  <si>
    <t>185</t>
  </si>
  <si>
    <t>16/01/2025</t>
  </si>
  <si>
    <t>196</t>
  </si>
  <si>
    <t>206</t>
  </si>
  <si>
    <t>379</t>
  </si>
  <si>
    <t>Nguyễn Thị Thanh Nga</t>
  </si>
  <si>
    <t>435</t>
  </si>
  <si>
    <t>231</t>
  </si>
  <si>
    <t>246</t>
  </si>
  <si>
    <t>250</t>
  </si>
  <si>
    <t>251</t>
  </si>
  <si>
    <t>252</t>
  </si>
  <si>
    <t>Nguyễn Văn Chiến</t>
  </si>
  <si>
    <t>309</t>
  </si>
  <si>
    <t>22/01/2025</t>
  </si>
  <si>
    <t>24/01/2025</t>
  </si>
  <si>
    <t>301</t>
  </si>
  <si>
    <t>305</t>
  </si>
  <si>
    <t>323</t>
  </si>
  <si>
    <t>337</t>
  </si>
  <si>
    <t>348</t>
  </si>
  <si>
    <t>Trần Dũng</t>
  </si>
  <si>
    <t>364</t>
  </si>
  <si>
    <t>375</t>
  </si>
  <si>
    <t>383</t>
  </si>
  <si>
    <t>411</t>
  </si>
  <si>
    <t>427</t>
  </si>
  <si>
    <t>18/02/2025</t>
  </si>
  <si>
    <t>452</t>
  </si>
  <si>
    <t>470</t>
  </si>
  <si>
    <t>500</t>
  </si>
  <si>
    <t>24/02/2025</t>
  </si>
  <si>
    <t>564</t>
  </si>
  <si>
    <t>26/02/2025</t>
  </si>
  <si>
    <t>635</t>
  </si>
  <si>
    <t>05/03/2025</t>
  </si>
  <si>
    <t>06/03/2025</t>
  </si>
  <si>
    <t>07/03/2025</t>
  </si>
  <si>
    <t>17/03/2025</t>
  </si>
  <si>
    <t>806</t>
  </si>
  <si>
    <t>850</t>
  </si>
  <si>
    <t>934</t>
  </si>
  <si>
    <t>04/04/2025</t>
  </si>
  <si>
    <t>08/04/2025</t>
  </si>
  <si>
    <t>1115</t>
  </si>
  <si>
    <t>09/04/2025</t>
  </si>
  <si>
    <t>11/04/2025</t>
  </si>
  <si>
    <t>Nguyễn Trần Cẩm Hương</t>
  </si>
  <si>
    <t>12/04/2025</t>
  </si>
  <si>
    <t>15/04/2025</t>
  </si>
  <si>
    <t>Phường Hòa Khánh</t>
  </si>
  <si>
    <t>1463</t>
  </si>
  <si>
    <t>28/04/2025</t>
  </si>
  <si>
    <t>1677</t>
  </si>
  <si>
    <t>12/05/2025</t>
  </si>
  <si>
    <t>15/05/2025</t>
  </si>
  <si>
    <t>23/05/2025</t>
  </si>
  <si>
    <t>28/05/2025</t>
  </si>
  <si>
    <t>29/05/2025</t>
  </si>
  <si>
    <t>02/06/2025</t>
  </si>
  <si>
    <t>03/06/2025</t>
  </si>
  <si>
    <t>16/06/2025</t>
  </si>
  <si>
    <t>20/06/2025</t>
  </si>
  <si>
    <t>24/06/2025</t>
  </si>
  <si>
    <t>Đất trồng cây hàng năm</t>
  </si>
  <si>
    <t>11/07/2025</t>
  </si>
  <si>
    <t>19/07/2025</t>
  </si>
  <si>
    <t>25/07/2025</t>
  </si>
  <si>
    <t>28/07/2025</t>
  </si>
  <si>
    <t>30/07/2025</t>
  </si>
  <si>
    <t>Nguyễn Mạnh Cường</t>
  </si>
  <si>
    <t>31/07/2025</t>
  </si>
  <si>
    <t>Huỳnh Thị Phượng</t>
  </si>
  <si>
    <t>Nguyễn Hiền</t>
  </si>
  <si>
    <t>03</t>
  </si>
  <si>
    <t>22/06/2025</t>
  </si>
  <si>
    <t>01/08/2025</t>
  </si>
  <si>
    <t>05/08/2025</t>
  </si>
  <si>
    <t>06/08/2025</t>
  </si>
  <si>
    <t>07/08/2025</t>
  </si>
  <si>
    <t>08/08/2025</t>
  </si>
  <si>
    <t>11/08/2025</t>
  </si>
  <si>
    <t>12/08/2025</t>
  </si>
  <si>
    <t>13/08/2025</t>
  </si>
  <si>
    <t>15/08/2025</t>
  </si>
  <si>
    <t>19/08/2025</t>
  </si>
  <si>
    <t>26/08/2025</t>
  </si>
  <si>
    <t>Xã Hoà Ninh</t>
  </si>
  <si>
    <t>Xã Hoà Nhơn</t>
  </si>
  <si>
    <t>Xã Hoà Khương</t>
  </si>
  <si>
    <t>Thôn Khương Mỹ, xã Hòa Phong, huyện Hòa Vang, thành phố Đà Nẵng</t>
  </si>
  <si>
    <t>Xã Hoà Phong</t>
  </si>
  <si>
    <t>Thôn Phước Hưng, xã Hòa Nhơn, huyện Hòa Vang, thành phố Đà Nẵng</t>
  </si>
  <si>
    <t>Xã Hoà Phú</t>
  </si>
  <si>
    <t>Xã Hoà Tiến</t>
  </si>
  <si>
    <t>Nguyễn Thắng</t>
  </si>
  <si>
    <t>Thôn An Tân, xã Hòa Phong, huyện Hòa Vang, thành phố Đà Nẵng</t>
  </si>
  <si>
    <t>Thôn 5, xã Hòa Khương, huyện Hòa Vang, thành phố Đà Nẵng</t>
  </si>
  <si>
    <t>Thôn Ninh An, xã Hòa Nhơn, huyện Hòa Vang, thành phố Đà Nẵng</t>
  </si>
  <si>
    <t>Thôn Hòa Khương Đông, xã Hòa Nhơn, huyện Hòa Vang, thành phố Đà Nẵng</t>
  </si>
  <si>
    <t>Thôn An Trạch, xã Hòa Tiến, huyện Hòa Vang, thành phố Đà Nẵng</t>
  </si>
  <si>
    <t>Thôn La Châu Bắc, xã Hòa Khương, huyện Hòa Vang, thành phố Đà Nẵng</t>
  </si>
  <si>
    <t>Thôn Gò Hà, xã Hòa Khương, huyện Hòa Vang, thành phố Đà Nẵng</t>
  </si>
  <si>
    <t>Thôn Bồ Bản, xã Hòa Phong, huyện Hòa Vang, thành phố Đà Nẵng</t>
  </si>
  <si>
    <t>Lê Nam Phong</t>
  </si>
  <si>
    <t>Thôn Diêu Phong, xã Hòa Nhơn, huyện Hòa Vang, thành phố Đà Nẵng</t>
  </si>
  <si>
    <t>Thái Thị Kim Phương</t>
  </si>
  <si>
    <t>62 Trần Phú</t>
  </si>
  <si>
    <t>Thôn Đông Sơn, xã Hòa Ninh, huyện Hòa Vang, thành phố Đà Nẵng</t>
  </si>
  <si>
    <t>Thôn Lệ Sơn Bắc, xã Hòa Tiến, huyện Hòa Vang, thành phố Đà Nẵng</t>
  </si>
  <si>
    <t>Thôn Phú Sơn 2, xã Hòa Khương, huyện Hòa Vang, thành phố Đà Nẵng</t>
  </si>
  <si>
    <t>Trần Xuân Hậu</t>
  </si>
  <si>
    <t>xã Hòa Phong, huyện Hòa Vang, thành phố Đà Nẵng</t>
  </si>
  <si>
    <t>Thôn Phú Sơn 3, xã Hòa Khương, huyện Hòa Vang, thành phố Đà Nẵng</t>
  </si>
  <si>
    <t>Nguyễn Oanh Trí</t>
  </si>
  <si>
    <t>Thôn Hội Phước, xã Hòa Phú, huyện Hòa Vang, thành phố Đà Nẵng</t>
  </si>
  <si>
    <t>Thôn Mỹ Sơn, xã Hòa Ninh, huyện Hòa Vang, thành phố Đà Nẵng</t>
  </si>
  <si>
    <t>Thôn An Sơn, xã Hòa Ninh, huyện Hòa Vang, thành phố Đà Nẵng</t>
  </si>
  <si>
    <t>Nguyễn Thị  Yến Ly</t>
  </si>
  <si>
    <t>Thôn Phú Sơn Tây, xã Hòa Khương, huyện Hòa Vang, thành phố Đà Nẵng</t>
  </si>
  <si>
    <t>Hòa Ninh</t>
  </si>
  <si>
    <t>Trần Công Cử</t>
  </si>
  <si>
    <t>Hồ Văn Thêm</t>
  </si>
  <si>
    <t>Đặng Thị Lan</t>
  </si>
  <si>
    <t>Nguyễn Ngọc Bài</t>
  </si>
  <si>
    <t>Lô16 KTĐC Nguyễn Tri Phương</t>
  </si>
  <si>
    <t>51b</t>
  </si>
  <si>
    <t>Đất rừng sản xuất</t>
  </si>
  <si>
    <t>Nguyễn Hoàng Lộc</t>
  </si>
  <si>
    <t>Nguyễn Thị Phượng</t>
  </si>
  <si>
    <t>1247</t>
  </si>
  <si>
    <t>Lê Quân</t>
  </si>
  <si>
    <t>Nguyễn Văn Tới</t>
  </si>
  <si>
    <t>Nguyễn Trường Nhựt</t>
  </si>
  <si>
    <t>Lê Thị Minh Trang</t>
  </si>
  <si>
    <t>Phan Minh Toàn</t>
  </si>
  <si>
    <t>Đặng Thị Khánh Ly</t>
  </si>
  <si>
    <t>Lê Thị Giao Linh</t>
  </si>
  <si>
    <t>2700</t>
  </si>
  <si>
    <t>Nguyễn Nam</t>
  </si>
  <si>
    <t>Xã Hòa Tiến</t>
  </si>
  <si>
    <t>Xã Bà Nà</t>
  </si>
  <si>
    <t>Xã Hòa Vang</t>
  </si>
  <si>
    <t>Thôn Cẩm Toại Tây, Xã Hòa Vang, Thành phố Đà Nẵng</t>
  </si>
  <si>
    <t>Thôn An Châu, Xã Hòa Vang, Thành phố Đà Nẵng</t>
  </si>
  <si>
    <t>Thôn Phú Sơn Nam, Xã Hòa Tiến, Thành phố Đà Nẵng</t>
  </si>
  <si>
    <t>Thôn Bồ Bản, Xã Hòa Vang, Thành phố Đà Nẵng</t>
  </si>
  <si>
    <t>Thôn 5, Xã Hòa Tiến, Thành phố Đà Nẵng</t>
  </si>
  <si>
    <t>Thôn An Sơn, Xã Bà Nà, Thành phố Đà Nẵng</t>
  </si>
  <si>
    <t>Thôn An Tân, Xã Hòa Vang, Thành phố Đà Nẵng</t>
  </si>
  <si>
    <t>Thôn Ninh An, Xã Bà Nà, Thành phố Đà Nẵng</t>
  </si>
  <si>
    <t>Lê Thị Thanh Hiệp</t>
  </si>
  <si>
    <t>Thôn Khương Mỹ, Xã Hòa Vang, Thành phố Đà Nẵng</t>
  </si>
  <si>
    <t>Thôn Diêu Phong, Xã Bà Nà, Thành phố Đà Nẵng</t>
  </si>
  <si>
    <t>Thôn Túy Loan Tây, Xã Hòa Vang, Thành phố Đà Nẵng</t>
  </si>
  <si>
    <t>Thôn Phú Sơn 2, Xã Hòa Tiến, Thành phố Đà Nẵng</t>
  </si>
  <si>
    <t>Thôn La Châu Bắc, Xã Hòa Tiến, Thành phố Đà Nẵng</t>
  </si>
  <si>
    <t>Xã Hòa Tiến, Thành phố Đà Nẵng</t>
  </si>
  <si>
    <t>Phùng Văn Nhớ</t>
  </si>
  <si>
    <t>Thôn Cẩm Toại Đông, Xã Hòa Vang, Thành phố Đà Nẵng</t>
  </si>
  <si>
    <t>Xã Hòa Vang, Thành phố Đà Nẵng</t>
  </si>
  <si>
    <t>Thôn Phước Sơn, Xã Hòa Tiến, Thành phố Đà Nẵng</t>
  </si>
  <si>
    <t>Xã Bà Nà, Thành phố Đà Nẵng</t>
  </si>
  <si>
    <t>Thôn Thạch Nham Đông, Xã Bà Nà, Thành phố Đà Nẵng</t>
  </si>
  <si>
    <t>Thôn Sơn Phước, Xã Bà Nà, Thành phố Đà Nẵng</t>
  </si>
  <si>
    <t>Thôn Phước Hưng Nam, Xã Bà Nà, Thành phố Đà Nẵng</t>
  </si>
  <si>
    <t>Thôn Phước Thái, Xã Bà Nà, Thành phố Đà Nẵng</t>
  </si>
  <si>
    <t>Thôn Đông Lâm, Xã Hòa Vang, Thành phố Đà Nẵng</t>
  </si>
  <si>
    <t>Huỳnh Tiến Ngọc</t>
  </si>
  <si>
    <t>112 Đô Đốc Lộc - Hòa Xuân</t>
  </si>
  <si>
    <t>Bùi Dũng</t>
  </si>
  <si>
    <t>106 (53 cũ)</t>
  </si>
  <si>
    <t>Thôn Trung Nghĩa, Xã Bà Nà, Thành phố Đà Nẵng</t>
  </si>
  <si>
    <t>NGUYỄN VĂN HIẾN</t>
  </si>
  <si>
    <t>Nguyễn Thái Học</t>
  </si>
  <si>
    <t>95B Trần Văn Dư</t>
  </si>
  <si>
    <t>Trần Công Hiển</t>
  </si>
  <si>
    <t>Thôn Ban Mai</t>
  </si>
  <si>
    <t>Nguyễn Bá Nguyên Bảo</t>
  </si>
  <si>
    <t>Thôn Phước Thuận Phước Hâu, Xã Bà Nà, Thành phố Đà Nẵng</t>
  </si>
  <si>
    <t>10/08/2025</t>
  </si>
  <si>
    <t>Nguyễn Văn Hành</t>
  </si>
  <si>
    <t>Thôn An Sơn, xã Bà Nà, thành phố Đà Nẵng</t>
  </si>
  <si>
    <t>Trần Thị Huế</t>
  </si>
  <si>
    <t>Thôn La Châu, xã Hòa Tiến, thành phố Đà Nẵng</t>
  </si>
  <si>
    <t>Ngô Văn Ninh</t>
  </si>
  <si>
    <t>Nguyễn Văn Hưởng</t>
  </si>
  <si>
    <t>Đinh Quốc Liêm</t>
  </si>
  <si>
    <t>K113/H24/5 Hoàng Văn Thái, phường Hòa Khánh Nam, quận Liên Chiểu, thành phố Đà Nẵng</t>
  </si>
  <si>
    <t>Tổ 20, phường Hòa Minh, quận Liên Chiểu, thành phố Đà Nẵng</t>
  </si>
  <si>
    <t>Tổ 154, phường Hòa Khánh Nam, quận Liên Chiểu, thành phố Đà Nẵng</t>
  </si>
  <si>
    <t>Trương Thị Bé Ny</t>
  </si>
  <si>
    <t>Phường Hải Vân</t>
  </si>
  <si>
    <t>Thôn Nam Yên, Phường Hải Vân, Thành phố Đà Nẵng</t>
  </si>
  <si>
    <t>Phạm Thị Đậu</t>
  </si>
  <si>
    <t>Hồ Thị Ba</t>
  </si>
  <si>
    <t>Nguyễn Lập</t>
  </si>
  <si>
    <t>386/3</t>
  </si>
  <si>
    <t>11/01/2025</t>
  </si>
  <si>
    <t>Nguyễn Công Trình</t>
  </si>
  <si>
    <t>Nguyễn Ngọc Tuyết Nhi</t>
  </si>
  <si>
    <t>Nguyễn Viết</t>
  </si>
  <si>
    <t>Đỗ Hoanh</t>
  </si>
  <si>
    <t>Lâm Quang Hồng</t>
  </si>
  <si>
    <t>Đinh Ba</t>
  </si>
  <si>
    <t>Lê Thị Thuỷ</t>
  </si>
  <si>
    <t>Nguyễn Thị Phước Thuỷ</t>
  </si>
  <si>
    <t>Nguyến Sơn Lâm</t>
  </si>
  <si>
    <t>Nguyễn văn Hiếu</t>
  </si>
  <si>
    <t>Trần Thị Trâm</t>
  </si>
  <si>
    <t>Trần Ngà</t>
  </si>
  <si>
    <t>Cao Thị Loan</t>
  </si>
  <si>
    <t>Đặng Thị Mận</t>
  </si>
  <si>
    <t>450(419)</t>
  </si>
  <si>
    <t>147(17)</t>
  </si>
  <si>
    <t>Thôn Khương Mỹ, xã Hòa Vang, thành phố Đà Nẵng</t>
  </si>
  <si>
    <t>Thôn Phước Hưng Nam, xã Bà Nà, thành phố Đà Nẵng</t>
  </si>
  <si>
    <t>Hồ Bún, Xã Hòa Vang, Thành phố Đà Nẵng</t>
  </si>
  <si>
    <t>15/09/2025</t>
  </si>
  <si>
    <t>16/09/2025</t>
  </si>
  <si>
    <t>20/09/2025</t>
  </si>
  <si>
    <t>26/09/2025</t>
  </si>
  <si>
    <t>10/10/2025</t>
  </si>
  <si>
    <t>13/10/2025</t>
  </si>
  <si>
    <t>20/10/2025</t>
  </si>
  <si>
    <t>01/11/2025</t>
  </si>
  <si>
    <t>07/11/2025</t>
  </si>
  <si>
    <t>29/11/2025</t>
  </si>
  <si>
    <t>04/12/2025</t>
  </si>
  <si>
    <t>17/12/2025</t>
  </si>
  <si>
    <t>15/12/2025</t>
  </si>
  <si>
    <t>21/12/2025</t>
  </si>
  <si>
    <t>27/12/2025</t>
  </si>
  <si>
    <t>Nguyễn Ninh</t>
  </si>
  <si>
    <t>Thôn Hòa Phước, Xã Bà Nà, Thành phố Đà Nẵng</t>
  </si>
  <si>
    <t>Trần Dạ Thảo</t>
  </si>
  <si>
    <t>Nguyễn Hồng Luyện</t>
  </si>
  <si>
    <t>Trần Văn An</t>
  </si>
  <si>
    <t>Trần Năm</t>
  </si>
  <si>
    <t>Hóc Dài, xã Hòa Khương, huyện Hòa Vang, thành phố Đà Nẵng</t>
  </si>
  <si>
    <t>03/01/2026</t>
  </si>
  <si>
    <t>08/01/2026</t>
  </si>
  <si>
    <t>12/01/2026</t>
  </si>
  <si>
    <t>13/01/2026</t>
  </si>
  <si>
    <t>19/01/2026</t>
  </si>
  <si>
    <t>22/01/2026</t>
  </si>
  <si>
    <t>21/01/2026</t>
  </si>
  <si>
    <t>04/02/2026</t>
  </si>
  <si>
    <t>10/02/2026</t>
  </si>
  <si>
    <t>02/03/2026</t>
  </si>
  <si>
    <t>16/03/2026</t>
  </si>
  <si>
    <t>19/03/2026</t>
  </si>
  <si>
    <t>24/03/2026</t>
  </si>
  <si>
    <t>26/03/2026</t>
  </si>
  <si>
    <t>Nguyễn Văn Lân</t>
  </si>
  <si>
    <t>Nguyễn Tấn Vàng</t>
  </si>
  <si>
    <t>156 Hồ Trung Lượng</t>
  </si>
  <si>
    <t>Thôn Phú Sơn 3, xã Hòa Tiến, thành phố Đà Nẵng</t>
  </si>
  <si>
    <t>Mai Nhã Uyên</t>
  </si>
  <si>
    <t>Hứa Thị Hằng Nga</t>
  </si>
  <si>
    <t>Hùynh Thúy Hằng</t>
  </si>
  <si>
    <t>SỐ NHÀ K18/6, ĐƯỜNG LÝ THƯỜNG KIỆT, TỔ 3</t>
  </si>
  <si>
    <t>Thôn Thạch Nham Tây, Thôn Thạch Nham Tây, Xã Bà Nà, Thành phố Đà Nẵng</t>
  </si>
  <si>
    <t>Thôn Thạch Bồ, Xã Hòa Vang, Thành phố Đà Nẵng</t>
  </si>
  <si>
    <t>Lê Tấn Khoa</t>
  </si>
  <si>
    <t>76/10 Thanh Sơn</t>
  </si>
  <si>
    <t>Nguyễn Thành Khoa</t>
  </si>
  <si>
    <t>LÊ THÁI SƠN</t>
  </si>
  <si>
    <t>256 PHAN ĐĂNG LƯU, phường Hòa Cường Bắc</t>
  </si>
  <si>
    <t>26/01/2026</t>
  </si>
  <si>
    <t>06/03/2026</t>
  </si>
  <si>
    <t>Phiếu số</t>
  </si>
  <si>
    <t>Tên xã (phường)</t>
  </si>
  <si>
    <t>Tên người được điều tra</t>
  </si>
  <si>
    <t xml:space="preserve">Địa chỉ </t>
  </si>
  <si>
    <t>Thời điểm chuyển nhượng/trúng đấu giá</t>
  </si>
  <si>
    <t xml:space="preserve">Giá bất động sản chuyển nhượng/trúng đấu giá </t>
  </si>
  <si>
    <t>Tờ BĐ số</t>
  </si>
  <si>
    <t>Thửa đất số</t>
  </si>
  <si>
    <r>
      <t>Diện tích (m</t>
    </r>
    <r>
      <rPr>
        <b/>
        <vertAlign val="superscript"/>
        <sz val="13"/>
        <color rgb="FF000000"/>
        <rFont val="Times New Roman"/>
        <family val="1"/>
      </rPr>
      <t>2</t>
    </r>
    <r>
      <rPr>
        <b/>
        <sz val="13"/>
        <color rgb="FF000000"/>
        <rFont val="Times New Roman"/>
        <family val="1"/>
      </rPr>
      <t>)</t>
    </r>
  </si>
  <si>
    <t xml:space="preserve">Địa chỉ thửa đất </t>
  </si>
  <si>
    <t>Mục đích sử dụng </t>
  </si>
  <si>
    <t>Ngày</t>
  </si>
  <si>
    <t>Đỗ Thị Ngự</t>
  </si>
  <si>
    <t>Tỉnh (TP): Đà Nẵng</t>
  </si>
  <si>
    <t>Mẫu số 34. BẢNG TỔNG HỢP GIÁ ĐẤT CẤP TỈNH</t>
  </si>
  <si>
    <t>(Áp dụng đối với đất nông nghiệp)</t>
  </si>
  <si>
    <t>ĐVT: 1.000 đồng/m2</t>
  </si>
  <si>
    <t>Nội dung</t>
  </si>
  <si>
    <t>Giá đất điều tra</t>
  </si>
  <si>
    <t>Giá đất trong bảng giá đất hiện hành</t>
  </si>
  <si>
    <t>Giá đất đề xuất</t>
  </si>
  <si>
    <t>Tổng số phiếu</t>
  </si>
  <si>
    <t>Cao nhất</t>
  </si>
  <si>
    <t>Bình quân</t>
  </si>
  <si>
    <t>Thấp nhất</t>
  </si>
  <si>
    <t>(1)</t>
  </si>
  <si>
    <t>(3)</t>
  </si>
  <si>
    <t>(4)</t>
  </si>
  <si>
    <t>(5)</t>
  </si>
  <si>
    <t>(6)</t>
  </si>
  <si>
    <t>(7)</t>
  </si>
  <si>
    <t>(8)</t>
  </si>
  <si>
    <t>(10)</t>
  </si>
  <si>
    <t>Đất trồng cây hàng năm gồm đất trồng lúa và đất trồng cây hàng năm khác</t>
  </si>
  <si>
    <t>Đất nuôi trồng thuỷ sản</t>
  </si>
  <si>
    <t>Tổng số phiếu điều tra</t>
  </si>
  <si>
    <t>Lãi suất tiền gửi tiết kiệm</t>
  </si>
  <si>
    <t>Thời điểm định giá: Quý III/2024</t>
  </si>
  <si>
    <t>Quý II/2024</t>
  </si>
  <si>
    <t>Quý III/2021</t>
  </si>
  <si>
    <t>STT</t>
  </si>
  <si>
    <t>Ngân hàng</t>
  </si>
  <si>
    <t>Quý 3/2021</t>
  </si>
  <si>
    <t>Quý 4/2021</t>
  </si>
  <si>
    <t>Quý 1/2022</t>
  </si>
  <si>
    <t>Quý 2/2022</t>
  </si>
  <si>
    <t>Quý 3/2022</t>
  </si>
  <si>
    <t>Quý 1/2023</t>
  </si>
  <si>
    <t>Quý 2/2023</t>
  </si>
  <si>
    <t>Quý 3/2023</t>
  </si>
  <si>
    <t>Quý 4/2023</t>
  </si>
  <si>
    <t>Quý 1/2024</t>
  </si>
  <si>
    <t>Quý 2/2024</t>
  </si>
  <si>
    <t>Quý 3/2024</t>
  </si>
  <si>
    <t>Quý 4/2024</t>
  </si>
  <si>
    <t>Quý 1/2025</t>
  </si>
  <si>
    <t>Quý 2/2025</t>
  </si>
  <si>
    <t>Quý 3/2025</t>
  </si>
  <si>
    <t>Quý 4/2025</t>
  </si>
  <si>
    <t>CBBank</t>
  </si>
  <si>
    <t>Thời điểm TĐ</t>
  </si>
  <si>
    <t>BIDV</t>
  </si>
  <si>
    <t>Tháng 9/2024 (Quý 3/2024)</t>
  </si>
  <si>
    <t>Quý 2/2024 - Quý 2/2022</t>
  </si>
  <si>
    <t>Vietinbank</t>
  </si>
  <si>
    <t>Vietcombank</t>
  </si>
  <si>
    <t>Quý 2/2021</t>
  </si>
  <si>
    <t>Agribank</t>
  </si>
  <si>
    <t>Tháng 7</t>
  </si>
  <si>
    <t>OceanBank</t>
  </si>
  <si>
    <t>Tháng 8</t>
  </si>
  <si>
    <t>CB Bank</t>
  </si>
  <si>
    <t>Tháng 9</t>
  </si>
  <si>
    <t>GP Bank</t>
  </si>
  <si>
    <t>Tháng 10</t>
  </si>
  <si>
    <t>Tháng 11</t>
  </si>
  <si>
    <t>Tháng 12</t>
  </si>
  <si>
    <t>Tháng 1</t>
  </si>
  <si>
    <t>Tháng 2</t>
  </si>
  <si>
    <t>Tháng 3</t>
  </si>
  <si>
    <t>Tháng 4</t>
  </si>
  <si>
    <t>Tháng 5</t>
  </si>
  <si>
    <t>Tháng 6</t>
  </si>
  <si>
    <t>Quý 4/2022</t>
  </si>
  <si>
    <t>TT</t>
  </si>
  <si>
    <t>Phiếu điều tra 1</t>
  </si>
  <si>
    <t>Phiếu điều tra 2</t>
  </si>
  <si>
    <t>Phiếu điều tra 3</t>
  </si>
  <si>
    <t>Năm 2023</t>
  </si>
  <si>
    <t>Năm 2024</t>
  </si>
  <si>
    <t>Năm 2025</t>
  </si>
  <si>
    <t>Diện tích đất canh tác (m2)</t>
  </si>
  <si>
    <t>Số lượng ốc trên diện tích đất canh tác (Ốc)</t>
  </si>
  <si>
    <t>Số liệu về thu nhập trong năm</t>
  </si>
  <si>
    <t>a</t>
  </si>
  <si>
    <t>Sản lượng (kg)</t>
  </si>
  <si>
    <t>b</t>
  </si>
  <si>
    <t>Giá bán (đồng/kg)</t>
  </si>
  <si>
    <t>c</t>
  </si>
  <si>
    <t>Thu nhập (đồng) = (a x b)</t>
  </si>
  <si>
    <t>d</t>
  </si>
  <si>
    <t>Thu nhập bình quân (đồng)= (c / 3)</t>
  </si>
  <si>
    <t>Số liệu về chi phí trong năm</t>
  </si>
  <si>
    <t>Vật tư, dụng cụ</t>
  </si>
  <si>
    <t>Bao gồm: Ốc giống, thức ăn, thuốc phòng bệnh, vật tư; dụng cụ khác</t>
  </si>
  <si>
    <t>Nhân công</t>
  </si>
  <si>
    <t>Bao gồm: công chăm sóc, công thu hoạch, công vận chuyển</t>
  </si>
  <si>
    <t>Chi phí (đồng) = (a + b)</t>
  </si>
  <si>
    <t>Chi phí bình quân (đồng) = (c / 3)</t>
  </si>
  <si>
    <t>Thu nhập ròng bình quân của 3 năm = (3d - 4d)</t>
  </si>
  <si>
    <t>Thu nhập ròng bình quân của 3 thông tin</t>
  </si>
  <si>
    <t>Lãi suất tiền gửi tiết kiệm bình quân các năm</t>
  </si>
  <si>
    <t>Giá trị thửa đất cần định giá (đồng) = (6/7)</t>
  </si>
  <si>
    <t>Đơn giá thửa đất cần định giá (đồng/m2) = (8 / 1)</t>
  </si>
  <si>
    <t>Đơn giá đất có mặt nước nuôi trồng thủy sản</t>
  </si>
  <si>
    <t>I. Khu vực I</t>
  </si>
  <si>
    <t>II. Khu vực II</t>
  </si>
  <si>
    <t>Thôn Xuân Phú, xã Hòa Sơn, thành phố Đà Nẵng</t>
  </si>
  <si>
    <t>Phạm Thị Hạnh</t>
  </si>
  <si>
    <t>Thôn Nam Yên, xã Hòa Bắc, Phường Hải Vân, Thành phố Đà Nẵng</t>
  </si>
  <si>
    <t>18/08/2025</t>
  </si>
  <si>
    <t>35b</t>
  </si>
  <si>
    <t>Phường Hoà Phát</t>
  </si>
  <si>
    <t>Phường Hoà An</t>
  </si>
  <si>
    <t>Phường Cẩm Lệ</t>
  </si>
  <si>
    <t>Trần thị Xinh</t>
  </si>
  <si>
    <t>Ngô Văn Triều</t>
  </si>
  <si>
    <t>Ngô Thị Thi</t>
  </si>
  <si>
    <t>Tổ 43, phường Hòa Phát, quận Cẩm Lệ, thành phố Đà Nẵng</t>
  </si>
  <si>
    <t>Phường Hòa An, quận Cẩm Lệ, thành phố Đà Nẵng</t>
  </si>
  <si>
    <t>Tổ 1, phường Cẩm Lệ, thành phố Đà Nẵng</t>
  </si>
  <si>
    <t>69</t>
  </si>
  <si>
    <t>136</t>
  </si>
  <si>
    <t>Phường Hoà Khánh Nam</t>
  </si>
  <si>
    <t>Phường Hoà Minh</t>
  </si>
  <si>
    <t>Hòa Khánh Bắc</t>
  </si>
  <si>
    <t>Hòa Hiệp Bắc</t>
  </si>
  <si>
    <t>Hòa Minh</t>
  </si>
  <si>
    <t>Hoàng Danh Sáu</t>
  </si>
  <si>
    <t>Hồ Văn Thành</t>
  </si>
  <si>
    <t>Trương Tùng</t>
  </si>
  <si>
    <t>Nguyễn Trợ</t>
  </si>
  <si>
    <t>Nguyễn Minh Kỳ</t>
  </si>
  <si>
    <t>Hồ Thị Ngọc</t>
  </si>
  <si>
    <t>Tổ 72, phường Hòa Khánh Bắc, quận Liên Chiểu, thành phố Đà Nẵng</t>
  </si>
  <si>
    <t>Tổ 11, phường Hòa Hiệp Bắc, quận Liên Chiểu, thành phố Đà Nẵng</t>
  </si>
  <si>
    <t>phường Hòa Khánh Bắc, quận Liên Chiểu, thành phố Đà Nẵng</t>
  </si>
  <si>
    <t>Tổ 17, phường Hòa Khánh Bắc, quận Liên Chiểu, thành phố Đà Nẵng</t>
  </si>
  <si>
    <t>Tổ 30, phường Hòa Minh, quận Liên Chiểu, thành phố Đà Nẵng</t>
  </si>
  <si>
    <t>Tổ 28, phường Hòa Khánh Nam, quận Liên Chiểu, thành phố Đà Nẵng</t>
  </si>
  <si>
    <t>Phạm Đá</t>
  </si>
  <si>
    <t>Trần Thị Như</t>
  </si>
  <si>
    <t>Nguyễn Mỹ</t>
  </si>
  <si>
    <t>Đặng Quãng</t>
  </si>
  <si>
    <t>Vương Hoàng Việt</t>
  </si>
  <si>
    <t>Phạm Văn Diện</t>
  </si>
  <si>
    <t>Trần Hữu Hải</t>
  </si>
  <si>
    <t>Nguyễn Ngọc Bốn</t>
  </si>
  <si>
    <t>Nguyễn Thị Thanh</t>
  </si>
  <si>
    <t>Nguyễn Tưởng</t>
  </si>
  <si>
    <t>Huỳnh Văn Duyệt</t>
  </si>
  <si>
    <t>Đinh Thị Tự</t>
  </si>
  <si>
    <t>Huỳnh Bốn</t>
  </si>
  <si>
    <t>Nguyễn Đức Vĩnh</t>
  </si>
  <si>
    <t>Trần Văn Lượm</t>
  </si>
  <si>
    <t>Đặng Quang Dũng</t>
  </si>
  <si>
    <t>Nguyễn Thị Kim</t>
  </si>
  <si>
    <t>Tổ 91</t>
  </si>
  <si>
    <t>Thôn Phú Sơn 1</t>
  </si>
  <si>
    <t>Thôn Phú Hòa 2</t>
  </si>
  <si>
    <t>Phước Ninh</t>
  </si>
  <si>
    <t>Thạch Bồ</t>
  </si>
  <si>
    <t>Hòa Phong</t>
  </si>
  <si>
    <t>Nguyễn Văn Thịnh</t>
  </si>
  <si>
    <t>Lê Ngọc Thuận</t>
  </si>
  <si>
    <t>Thôn Nam Thành, xã Hòa Phong, huyện Hòa Vang, thành phố Đà Nẵng</t>
  </si>
  <si>
    <t>07/07/2025</t>
  </si>
  <si>
    <t>09/01/2026</t>
  </si>
  <si>
    <t>70</t>
  </si>
  <si>
    <t>117</t>
  </si>
  <si>
    <t>300</t>
  </si>
  <si>
    <t>424</t>
  </si>
  <si>
    <t>Đất nuôi trồng thủy sản</t>
  </si>
  <si>
    <t>K1</t>
  </si>
  <si>
    <t>(9)=(8)/((7)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</si>
</sst>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0.0000%"/>
    <numFmt numFmtId="165" formatCode="0.0%"/>
    <numFmt numFmtId="166" formatCode="#,##0.00;\-#,##0.00;"/>
    <numFmt numFmtId="167" formatCode="_-* #,##0_-;\-* #,##0_-;_-* &quot;-&quot;??_-;_-@_-"/>
  </numFmts>
  <fonts count="14" x14ac:knownFonts="1">
    <font>
      <sz val="10"/>
      <color rgb="FF000000"/>
      <name val="Arial"/>
      <charset val="1"/>
    </font>
    <font>
      <sz val="11"/>
      <color theme="1"/>
      <name val="Calibri"/>
      <family val="2"/>
      <scheme val="minor"/>
    </font>
    <font>
      <sz val="8"/>
      <color theme="1"/>
      <name val="Times New Roman"/>
      <family val="1"/>
    </font>
    <font>
      <b/>
      <sz val="13"/>
      <color rgb="FF000000"/>
      <name val="Times New Roman"/>
      <family val="1"/>
    </font>
    <font>
      <b/>
      <vertAlign val="superscript"/>
      <sz val="13"/>
      <color rgb="FF000000"/>
      <name val="Times New Roman"/>
      <family val="1"/>
    </font>
    <font>
      <sz val="13"/>
      <color rgb="FF000000"/>
      <name val="Times New Roman"/>
      <family val="1"/>
    </font>
    <font>
      <sz val="13"/>
      <color theme="1"/>
      <name val="Times New Roman"/>
      <family val="1"/>
    </font>
    <font>
      <sz val="10"/>
      <color rgb="FF000000"/>
      <name val="Arial"/>
      <charset val="1"/>
    </font>
    <font>
      <i/>
      <sz val="13"/>
      <color rgb="FF000000"/>
      <name val="Times New Roman"/>
      <family val="1"/>
    </font>
    <font>
      <b/>
      <sz val="13"/>
      <color theme="1"/>
      <name val="Times New Roman"/>
      <family val="1"/>
    </font>
    <font>
      <b/>
      <i/>
      <sz val="13"/>
      <color rgb="FF000000"/>
      <name val="Times New Roman"/>
      <family val="1"/>
    </font>
    <font>
      <sz val="10"/>
      <color rgb="FF000000"/>
      <name val="Times New Roman"/>
      <family val="1"/>
    </font>
    <font>
      <sz val="13"/>
      <name val="Times New Roman"/>
      <family val="1"/>
    </font>
    <font>
      <sz val="11"/>
      <color rgb="FF000000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6">
    <xf numFmtId="0" fontId="0" fillId="0" borderId="0"/>
    <xf numFmtId="0" fontId="1" fillId="0" borderId="0"/>
    <xf numFmtId="9" fontId="1" fillId="0" borderId="0" applyFont="0" applyFill="0" applyBorder="0" applyAlignment="0" applyProtection="0"/>
    <xf numFmtId="0" fontId="2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</cellStyleXfs>
  <cellXfs count="160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5" fillId="0" borderId="0" xfId="0" applyFont="1"/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/>
    </xf>
    <xf numFmtId="0" fontId="5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3" fontId="5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5" fillId="0" borderId="1" xfId="0" applyNumberFormat="1" applyFont="1" applyBorder="1" applyAlignment="1">
      <alignment horizontal="right" vertical="center"/>
    </xf>
    <xf numFmtId="0" fontId="5" fillId="0" borderId="1" xfId="0" applyFont="1" applyBorder="1" applyAlignment="1">
      <alignment horizontal="right" vertical="center"/>
    </xf>
    <xf numFmtId="0" fontId="5" fillId="0" borderId="0" xfId="0" applyFont="1" applyAlignment="1">
      <alignment vertical="center"/>
    </xf>
    <xf numFmtId="0" fontId="5" fillId="4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vertical="center" wrapText="1"/>
    </xf>
    <xf numFmtId="0" fontId="5" fillId="4" borderId="1" xfId="0" applyFont="1" applyFill="1" applyBorder="1" applyAlignment="1">
      <alignment horizontal="right" vertical="center"/>
    </xf>
    <xf numFmtId="0" fontId="6" fillId="4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5" fillId="4" borderId="0" xfId="0" applyFont="1" applyFill="1"/>
    <xf numFmtId="0" fontId="5" fillId="0" borderId="0" xfId="0" applyFont="1" applyAlignment="1">
      <alignment horizontal="center" vertical="center" wrapText="1"/>
    </xf>
    <xf numFmtId="0" fontId="6" fillId="0" borderId="0" xfId="0" applyFont="1"/>
    <xf numFmtId="0" fontId="9" fillId="0" borderId="1" xfId="0" applyFont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11" fillId="5" borderId="1" xfId="0" quotePrefix="1" applyFont="1" applyFill="1" applyBorder="1" applyAlignment="1">
      <alignment horizontal="center" vertical="center" wrapText="1"/>
    </xf>
    <xf numFmtId="9" fontId="6" fillId="0" borderId="1" xfId="4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1" xfId="0" applyFont="1" applyBorder="1" applyAlignment="1">
      <alignment horizontal="center"/>
    </xf>
    <xf numFmtId="0" fontId="6" fillId="0" borderId="1" xfId="0" applyFont="1" applyBorder="1" applyAlignment="1">
      <alignment wrapText="1"/>
    </xf>
    <xf numFmtId="0" fontId="5" fillId="0" borderId="1" xfId="0" applyFont="1" applyBorder="1"/>
    <xf numFmtId="0" fontId="5" fillId="0" borderId="0" xfId="0" applyFont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14" fontId="3" fillId="0" borderId="1" xfId="0" applyNumberFormat="1" applyFont="1" applyBorder="1" applyAlignment="1">
      <alignment horizontal="right" vertical="center"/>
    </xf>
    <xf numFmtId="3" fontId="3" fillId="0" borderId="1" xfId="0" applyNumberFormat="1" applyFont="1" applyBorder="1" applyAlignment="1">
      <alignment horizontal="center" vertical="center"/>
    </xf>
    <xf numFmtId="3" fontId="3" fillId="0" borderId="1" xfId="0" applyNumberFormat="1" applyFont="1" applyBorder="1" applyAlignment="1">
      <alignment horizontal="right" vertical="center"/>
    </xf>
    <xf numFmtId="0" fontId="3" fillId="0" borderId="1" xfId="0" applyFont="1" applyBorder="1"/>
    <xf numFmtId="0" fontId="3" fillId="0" borderId="1" xfId="0" applyFont="1" applyBorder="1" applyAlignment="1">
      <alignment horizontal="center" vertical="center"/>
    </xf>
    <xf numFmtId="3" fontId="3" fillId="0" borderId="1" xfId="0" applyNumberFormat="1" applyFont="1" applyBorder="1"/>
    <xf numFmtId="0" fontId="3" fillId="0" borderId="1" xfId="0" applyFont="1" applyBorder="1" applyAlignment="1">
      <alignment horizontal="right"/>
    </xf>
    <xf numFmtId="3" fontId="3" fillId="6" borderId="1" xfId="0" applyNumberFormat="1" applyFont="1" applyFill="1" applyBorder="1" applyAlignment="1">
      <alignment horizontal="right" vertical="center"/>
    </xf>
    <xf numFmtId="0" fontId="6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164" fontId="6" fillId="0" borderId="0" xfId="0" applyNumberFormat="1" applyFont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165" fontId="6" fillId="0" borderId="1" xfId="4" applyNumberFormat="1" applyFont="1" applyFill="1" applyBorder="1" applyAlignment="1">
      <alignment horizontal="center" vertical="center"/>
    </xf>
    <xf numFmtId="165" fontId="9" fillId="0" borderId="1" xfId="4" applyNumberFormat="1" applyFont="1" applyFill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164" fontId="6" fillId="0" borderId="1" xfId="4" applyNumberFormat="1" applyFont="1" applyFill="1" applyBorder="1" applyAlignment="1">
      <alignment horizontal="center" vertical="center"/>
    </xf>
    <xf numFmtId="10" fontId="6" fillId="0" borderId="1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10" fontId="6" fillId="0" borderId="5" xfId="4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165" fontId="6" fillId="0" borderId="1" xfId="4" applyNumberFormat="1" applyFont="1" applyFill="1" applyBorder="1" applyAlignment="1">
      <alignment vertical="center"/>
    </xf>
    <xf numFmtId="10" fontId="9" fillId="0" borderId="1" xfId="4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165" fontId="6" fillId="0" borderId="0" xfId="4" applyNumberFormat="1" applyFont="1" applyFill="1" applyAlignment="1">
      <alignment horizontal="center" vertical="center"/>
    </xf>
    <xf numFmtId="10" fontId="6" fillId="0" borderId="0" xfId="4" applyNumberFormat="1" applyFont="1" applyFill="1" applyAlignment="1">
      <alignment horizontal="center" vertical="center"/>
    </xf>
    <xf numFmtId="165" fontId="9" fillId="0" borderId="0" xfId="4" applyNumberFormat="1" applyFont="1" applyFill="1" applyAlignment="1">
      <alignment horizontal="center" vertical="center"/>
    </xf>
    <xf numFmtId="0" fontId="3" fillId="0" borderId="1" xfId="0" applyFont="1" applyBorder="1" applyAlignment="1">
      <alignment horizontal="justify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justify" vertical="center"/>
    </xf>
    <xf numFmtId="3" fontId="8" fillId="0" borderId="1" xfId="0" applyNumberFormat="1" applyFont="1" applyBorder="1" applyAlignment="1">
      <alignment horizontal="center" vertical="center"/>
    </xf>
    <xf numFmtId="3" fontId="8" fillId="0" borderId="4" xfId="0" applyNumberFormat="1" applyFont="1" applyBorder="1" applyAlignment="1">
      <alignment vertical="center"/>
    </xf>
    <xf numFmtId="3" fontId="8" fillId="0" borderId="6" xfId="0" applyNumberFormat="1" applyFont="1" applyBorder="1" applyAlignment="1">
      <alignment vertical="center"/>
    </xf>
    <xf numFmtId="3" fontId="8" fillId="0" borderId="4" xfId="0" applyNumberFormat="1" applyFont="1" applyBorder="1" applyAlignment="1">
      <alignment vertical="center" wrapText="1"/>
    </xf>
    <xf numFmtId="3" fontId="8" fillId="0" borderId="6" xfId="0" applyNumberFormat="1" applyFont="1" applyBorder="1" applyAlignment="1">
      <alignment vertical="center" wrapText="1"/>
    </xf>
    <xf numFmtId="0" fontId="5" fillId="0" borderId="1" xfId="0" applyFont="1" applyBorder="1" applyAlignment="1">
      <alignment horizontal="justify" vertical="center"/>
    </xf>
    <xf numFmtId="3" fontId="6" fillId="0" borderId="0" xfId="0" applyNumberFormat="1" applyFont="1"/>
    <xf numFmtId="9" fontId="6" fillId="0" borderId="0" xfId="4" applyFont="1"/>
    <xf numFmtId="3" fontId="6" fillId="0" borderId="1" xfId="0" applyNumberFormat="1" applyFont="1" applyBorder="1" applyAlignment="1">
      <alignment horizontal="center" vertical="center"/>
    </xf>
    <xf numFmtId="3" fontId="6" fillId="0" borderId="1" xfId="0" applyNumberFormat="1" applyFont="1" applyBorder="1" applyAlignment="1">
      <alignment horizontal="center"/>
    </xf>
    <xf numFmtId="3" fontId="3" fillId="0" borderId="7" xfId="0" applyNumberFormat="1" applyFont="1" applyBorder="1" applyAlignment="1">
      <alignment horizontal="center" vertical="center"/>
    </xf>
    <xf numFmtId="3" fontId="3" fillId="0" borderId="8" xfId="0" applyNumberFormat="1" applyFont="1" applyBorder="1" applyAlignment="1">
      <alignment horizontal="center" vertical="center"/>
    </xf>
    <xf numFmtId="3" fontId="3" fillId="0" borderId="9" xfId="0" applyNumberFormat="1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 wrapText="1"/>
    </xf>
    <xf numFmtId="166" fontId="12" fillId="0" borderId="1" xfId="0" applyNumberFormat="1" applyFont="1" applyBorder="1" applyAlignment="1">
      <alignment horizontal="right" vertical="center"/>
    </xf>
    <xf numFmtId="0" fontId="5" fillId="0" borderId="1" xfId="0" applyFont="1" applyBorder="1" applyAlignment="1">
      <alignment horizontal="left" vertical="center" wrapText="1"/>
    </xf>
    <xf numFmtId="14" fontId="5" fillId="4" borderId="1" xfId="0" applyNumberFormat="1" applyFont="1" applyFill="1" applyBorder="1" applyAlignment="1">
      <alignment horizontal="right" vertical="center"/>
    </xf>
    <xf numFmtId="167" fontId="12" fillId="4" borderId="1" xfId="5" applyNumberFormat="1" applyFont="1" applyFill="1" applyBorder="1" applyAlignment="1">
      <alignment horizontal="right" vertical="center"/>
    </xf>
    <xf numFmtId="167" fontId="12" fillId="6" borderId="1" xfId="5" applyNumberFormat="1" applyFont="1" applyFill="1" applyBorder="1" applyAlignment="1">
      <alignment horizontal="right" vertical="center"/>
    </xf>
    <xf numFmtId="0" fontId="5" fillId="0" borderId="10" xfId="0" applyFont="1" applyBorder="1" applyAlignment="1">
      <alignment vertical="center"/>
    </xf>
    <xf numFmtId="0" fontId="5" fillId="0" borderId="10" xfId="0" applyFont="1" applyBorder="1" applyAlignment="1">
      <alignment vertical="center" wrapText="1"/>
    </xf>
    <xf numFmtId="14" fontId="5" fillId="0" borderId="10" xfId="0" applyNumberFormat="1" applyFont="1" applyBorder="1" applyAlignment="1">
      <alignment horizontal="right" vertical="center"/>
    </xf>
    <xf numFmtId="167" fontId="5" fillId="0" borderId="1" xfId="5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center" vertical="center"/>
    </xf>
    <xf numFmtId="166" fontId="5" fillId="0" borderId="1" xfId="0" applyNumberFormat="1" applyFont="1" applyBorder="1" applyAlignment="1">
      <alignment horizontal="right" vertical="center"/>
    </xf>
    <xf numFmtId="166" fontId="5" fillId="0" borderId="10" xfId="0" applyNumberFormat="1" applyFont="1" applyBorder="1" applyAlignment="1">
      <alignment horizontal="right" vertical="center"/>
    </xf>
    <xf numFmtId="0" fontId="5" fillId="0" borderId="1" xfId="0" applyFont="1" applyBorder="1" applyAlignment="1">
      <alignment wrapText="1"/>
    </xf>
    <xf numFmtId="0" fontId="5" fillId="0" borderId="0" xfId="0" applyFont="1" applyAlignment="1">
      <alignment wrapText="1"/>
    </xf>
    <xf numFmtId="0" fontId="5" fillId="0" borderId="0" xfId="0" applyFont="1" applyAlignment="1">
      <alignment vertical="center" wrapText="1"/>
    </xf>
    <xf numFmtId="167" fontId="12" fillId="6" borderId="1" xfId="5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/>
    <xf numFmtId="0" fontId="9" fillId="0" borderId="0" xfId="0" applyFont="1"/>
    <xf numFmtId="0" fontId="9" fillId="0" borderId="1" xfId="0" applyFont="1" applyBorder="1" applyAlignment="1">
      <alignment horizontal="center"/>
    </xf>
    <xf numFmtId="3" fontId="3" fillId="0" borderId="7" xfId="0" applyNumberFormat="1" applyFont="1" applyBorder="1" applyAlignment="1">
      <alignment vertical="center"/>
    </xf>
    <xf numFmtId="3" fontId="3" fillId="0" borderId="8" xfId="0" applyNumberFormat="1" applyFont="1" applyBorder="1" applyAlignment="1">
      <alignment vertical="center"/>
    </xf>
    <xf numFmtId="3" fontId="3" fillId="0" borderId="9" xfId="0" applyNumberFormat="1" applyFont="1" applyBorder="1" applyAlignment="1">
      <alignment vertical="center"/>
    </xf>
    <xf numFmtId="0" fontId="13" fillId="0" borderId="1" xfId="0" applyFont="1" applyBorder="1" applyAlignment="1">
      <alignment vertical="center"/>
    </xf>
    <xf numFmtId="0" fontId="5" fillId="0" borderId="9" xfId="0" applyFont="1" applyBorder="1" applyAlignment="1">
      <alignment vertical="center"/>
    </xf>
    <xf numFmtId="0" fontId="5" fillId="0" borderId="4" xfId="0" applyFont="1" applyBorder="1" applyAlignment="1">
      <alignment horizontal="center" vertical="center"/>
    </xf>
    <xf numFmtId="0" fontId="5" fillId="0" borderId="11" xfId="0" applyFont="1" applyBorder="1" applyAlignment="1">
      <alignment vertical="center"/>
    </xf>
    <xf numFmtId="0" fontId="5" fillId="0" borderId="11" xfId="0" applyFont="1" applyBorder="1" applyAlignment="1">
      <alignment vertical="center" wrapText="1"/>
    </xf>
    <xf numFmtId="14" fontId="5" fillId="0" borderId="11" xfId="0" applyNumberFormat="1" applyFont="1" applyBorder="1" applyAlignment="1">
      <alignment horizontal="right" vertical="center"/>
    </xf>
    <xf numFmtId="3" fontId="5" fillId="0" borderId="4" xfId="0" applyNumberFormat="1" applyFont="1" applyBorder="1" applyAlignment="1">
      <alignment horizontal="center" vertical="center"/>
    </xf>
    <xf numFmtId="166" fontId="5" fillId="0" borderId="11" xfId="0" applyNumberFormat="1" applyFont="1" applyBorder="1" applyAlignment="1">
      <alignment horizontal="right" vertical="center"/>
    </xf>
    <xf numFmtId="0" fontId="5" fillId="0" borderId="4" xfId="0" applyFont="1" applyBorder="1" applyAlignment="1">
      <alignment vertical="center" wrapText="1"/>
    </xf>
    <xf numFmtId="1" fontId="6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9" fillId="0" borderId="1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3" fontId="10" fillId="0" borderId="1" xfId="0" applyNumberFormat="1" applyFont="1" applyBorder="1" applyAlignment="1">
      <alignment horizontal="center" vertical="center"/>
    </xf>
    <xf numFmtId="3" fontId="10" fillId="0" borderId="7" xfId="0" applyNumberFormat="1" applyFont="1" applyBorder="1" applyAlignment="1">
      <alignment horizontal="center" vertical="center"/>
    </xf>
    <xf numFmtId="3" fontId="10" fillId="0" borderId="8" xfId="0" applyNumberFormat="1" applyFont="1" applyBorder="1" applyAlignment="1">
      <alignment horizontal="center" vertical="center"/>
    </xf>
    <xf numFmtId="3" fontId="10" fillId="0" borderId="9" xfId="0" applyNumberFormat="1" applyFont="1" applyBorder="1" applyAlignment="1">
      <alignment horizontal="center" vertical="center"/>
    </xf>
    <xf numFmtId="9" fontId="3" fillId="0" borderId="7" xfId="4" applyFont="1" applyBorder="1" applyAlignment="1">
      <alignment horizontal="center" vertical="center"/>
    </xf>
    <xf numFmtId="9" fontId="3" fillId="0" borderId="8" xfId="4" applyFont="1" applyBorder="1" applyAlignment="1">
      <alignment horizontal="center" vertical="center"/>
    </xf>
    <xf numFmtId="9" fontId="3" fillId="0" borderId="9" xfId="4" applyFont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 wrapText="1"/>
    </xf>
    <xf numFmtId="0" fontId="3" fillId="6" borderId="8" xfId="0" applyFont="1" applyFill="1" applyBorder="1" applyAlignment="1">
      <alignment horizontal="center" vertical="center" wrapText="1"/>
    </xf>
    <xf numFmtId="0" fontId="3" fillId="6" borderId="9" xfId="0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8" fillId="0" borderId="1" xfId="0" applyFont="1" applyBorder="1" applyAlignment="1">
      <alignment horizontal="center" vertical="center"/>
    </xf>
    <xf numFmtId="3" fontId="3" fillId="0" borderId="1" xfId="0" applyNumberFormat="1" applyFont="1" applyBorder="1" applyAlignment="1">
      <alignment horizontal="center" vertical="center"/>
    </xf>
    <xf numFmtId="3" fontId="3" fillId="0" borderId="7" xfId="0" applyNumberFormat="1" applyFont="1" applyBorder="1" applyAlignment="1">
      <alignment horizontal="center" vertical="center"/>
    </xf>
    <xf numFmtId="3" fontId="3" fillId="0" borderId="8" xfId="0" applyNumberFormat="1" applyFont="1" applyBorder="1" applyAlignment="1">
      <alignment horizontal="center" vertical="center"/>
    </xf>
    <xf numFmtId="3" fontId="3" fillId="0" borderId="9" xfId="0" applyNumberFormat="1" applyFont="1" applyBorder="1" applyAlignment="1">
      <alignment horizontal="center" vertical="center"/>
    </xf>
    <xf numFmtId="165" fontId="3" fillId="0" borderId="7" xfId="0" applyNumberFormat="1" applyFont="1" applyBorder="1" applyAlignment="1">
      <alignment horizontal="center" vertical="center"/>
    </xf>
    <xf numFmtId="165" fontId="3" fillId="0" borderId="8" xfId="0" applyNumberFormat="1" applyFont="1" applyBorder="1" applyAlignment="1">
      <alignment horizontal="center" vertical="center"/>
    </xf>
    <xf numFmtId="165" fontId="3" fillId="0" borderId="9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10" fontId="6" fillId="0" borderId="4" xfId="4" applyNumberFormat="1" applyFont="1" applyFill="1" applyBorder="1" applyAlignment="1">
      <alignment horizontal="center" vertical="center"/>
    </xf>
    <xf numFmtId="10" fontId="6" fillId="0" borderId="5" xfId="4" applyNumberFormat="1" applyFont="1" applyFill="1" applyBorder="1" applyAlignment="1">
      <alignment horizontal="center" vertical="center"/>
    </xf>
    <xf numFmtId="10" fontId="6" fillId="0" borderId="6" xfId="4" applyNumberFormat="1" applyFont="1" applyFill="1" applyBorder="1" applyAlignment="1">
      <alignment horizontal="center" vertical="center"/>
    </xf>
    <xf numFmtId="3" fontId="6" fillId="4" borderId="1" xfId="0" applyNumberFormat="1" applyFont="1" applyFill="1" applyBorder="1" applyAlignment="1">
      <alignment horizontal="center" vertical="center"/>
    </xf>
    <xf numFmtId="3" fontId="5" fillId="0" borderId="0" xfId="0" applyNumberFormat="1" applyFont="1"/>
    <xf numFmtId="43" fontId="6" fillId="0" borderId="1" xfId="5" applyFont="1" applyBorder="1" applyAlignment="1">
      <alignment horizontal="center" vertical="center"/>
    </xf>
  </cellXfs>
  <cellStyles count="6">
    <cellStyle name="Comma" xfId="5" builtinId="3"/>
    <cellStyle name="Normal" xfId="0" builtinId="0"/>
    <cellStyle name="Normal 2" xfId="1" xr:uid="{00000000-0005-0000-0000-000002000000}"/>
    <cellStyle name="Normal 2 2" xfId="3" xr:uid="{00000000-0005-0000-0000-000003000000}"/>
    <cellStyle name="Percent" xfId="4" builtinId="5"/>
    <cellStyle name="Percent 2" xfId="2" xr:uid="{00000000-0005-0000-0000-000005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HP\Desktop\Bang%20tinh%20dat%20NN-NT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uôi trồng thủy sản"/>
      <sheetName val="Thuỷ sản"/>
      <sheetName val="Lãi suất"/>
    </sheetNames>
    <sheetDataSet>
      <sheetData sheetId="0"/>
      <sheetData sheetId="1"/>
      <sheetData sheetId="2">
        <row r="14">
          <cell r="T14">
            <v>4.9599999999999998E-2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6"/>
  <sheetViews>
    <sheetView tabSelected="1" workbookViewId="0">
      <selection activeCell="H9" sqref="H9"/>
    </sheetView>
  </sheetViews>
  <sheetFormatPr defaultColWidth="8.7109375" defaultRowHeight="16.5" x14ac:dyDescent="0.25"/>
  <cols>
    <col min="1" max="1" width="23" style="24" customWidth="1"/>
    <col min="2" max="2" width="8.7109375" style="24"/>
    <col min="3" max="3" width="10.5703125" style="24" bestFit="1" customWidth="1"/>
    <col min="4" max="4" width="9.5703125" style="24" bestFit="1" customWidth="1"/>
    <col min="5" max="5" width="11" style="24" bestFit="1" customWidth="1"/>
    <col min="6" max="6" width="15.42578125" style="24" customWidth="1"/>
    <col min="7" max="7" width="13.140625" style="24" customWidth="1"/>
    <col min="8" max="8" width="10.85546875" style="24" customWidth="1"/>
    <col min="9" max="9" width="0" style="24" hidden="1" customWidth="1"/>
    <col min="10" max="16384" width="8.7109375" style="24"/>
  </cols>
  <sheetData>
    <row r="1" spans="1:9" x14ac:dyDescent="0.25">
      <c r="A1" s="4" t="s">
        <v>384</v>
      </c>
    </row>
    <row r="2" spans="1:9" x14ac:dyDescent="0.25">
      <c r="A2" s="117" t="s">
        <v>385</v>
      </c>
      <c r="B2" s="117"/>
      <c r="C2" s="117"/>
      <c r="D2" s="117"/>
      <c r="E2" s="117"/>
      <c r="F2" s="117"/>
      <c r="G2" s="117"/>
      <c r="H2" s="117"/>
      <c r="I2" s="117"/>
    </row>
    <row r="3" spans="1:9" x14ac:dyDescent="0.25">
      <c r="A3" s="118" t="s">
        <v>386</v>
      </c>
      <c r="B3" s="118"/>
      <c r="C3" s="118"/>
      <c r="D3" s="118"/>
      <c r="E3" s="118"/>
      <c r="F3" s="118"/>
      <c r="G3" s="118"/>
      <c r="H3" s="118"/>
      <c r="I3" s="118"/>
    </row>
    <row r="4" spans="1:9" x14ac:dyDescent="0.25">
      <c r="H4" s="24" t="s">
        <v>387</v>
      </c>
    </row>
    <row r="6" spans="1:9" x14ac:dyDescent="0.25">
      <c r="A6" s="119" t="s">
        <v>388</v>
      </c>
      <c r="B6" s="120" t="s">
        <v>389</v>
      </c>
      <c r="C6" s="120"/>
      <c r="D6" s="120"/>
      <c r="E6" s="120"/>
      <c r="F6" s="121" t="s">
        <v>390</v>
      </c>
      <c r="G6" s="121" t="s">
        <v>391</v>
      </c>
      <c r="H6" s="121" t="s">
        <v>554</v>
      </c>
      <c r="I6" s="121"/>
    </row>
    <row r="7" spans="1:9" ht="49.5" x14ac:dyDescent="0.25">
      <c r="A7" s="119"/>
      <c r="B7" s="26" t="s">
        <v>392</v>
      </c>
      <c r="C7" s="26" t="s">
        <v>393</v>
      </c>
      <c r="D7" s="26" t="s">
        <v>394</v>
      </c>
      <c r="E7" s="26" t="s">
        <v>395</v>
      </c>
      <c r="F7" s="121"/>
      <c r="G7" s="121"/>
      <c r="H7" s="121"/>
      <c r="I7" s="121"/>
    </row>
    <row r="8" spans="1:9" x14ac:dyDescent="0.25">
      <c r="A8" s="27" t="s">
        <v>396</v>
      </c>
      <c r="B8" s="27" t="s">
        <v>397</v>
      </c>
      <c r="C8" s="27" t="s">
        <v>398</v>
      </c>
      <c r="D8" s="27" t="s">
        <v>399</v>
      </c>
      <c r="E8" s="27" t="s">
        <v>400</v>
      </c>
      <c r="F8" s="27" t="s">
        <v>401</v>
      </c>
      <c r="G8" s="27" t="s">
        <v>402</v>
      </c>
      <c r="H8" s="27" t="s">
        <v>555</v>
      </c>
      <c r="I8" s="27" t="s">
        <v>403</v>
      </c>
    </row>
    <row r="9" spans="1:9" s="102" customFormat="1" x14ac:dyDescent="0.25">
      <c r="A9" s="100" t="s">
        <v>486</v>
      </c>
      <c r="B9" s="101"/>
      <c r="C9" s="101"/>
      <c r="D9" s="101"/>
      <c r="E9" s="101"/>
      <c r="F9" s="101"/>
      <c r="G9" s="101"/>
      <c r="H9" s="101"/>
      <c r="I9" s="101"/>
    </row>
    <row r="10" spans="1:9" s="29" customFormat="1" ht="66" x14ac:dyDescent="0.2">
      <c r="A10" s="10" t="s">
        <v>404</v>
      </c>
      <c r="B10" s="76">
        <f>'BHK ( đô thị)'!G12</f>
        <v>10</v>
      </c>
      <c r="C10" s="76">
        <f>MAX('BHK ( đô thị)'!G2:G11)/1000</f>
        <v>413.79310344827587</v>
      </c>
      <c r="D10" s="12">
        <f>'BHK ( đô thị)'!G13/1000</f>
        <v>250</v>
      </c>
      <c r="E10" s="157">
        <f>MIN('BHK ( đô thị)'!G2:G11)/1000</f>
        <v>204.91803278688525</v>
      </c>
      <c r="F10" s="12">
        <v>200</v>
      </c>
      <c r="G10" s="12">
        <f>D10</f>
        <v>250</v>
      </c>
      <c r="H10" s="159">
        <f>G10/F10</f>
        <v>1.25</v>
      </c>
      <c r="I10" s="28">
        <f>G10/F10</f>
        <v>1.25</v>
      </c>
    </row>
    <row r="11" spans="1:9" s="29" customFormat="1" x14ac:dyDescent="0.2">
      <c r="A11" s="10" t="s">
        <v>25</v>
      </c>
      <c r="B11" s="12">
        <f>'CLN (đô thị)'!G11</f>
        <v>9</v>
      </c>
      <c r="C11" s="76">
        <f>MAX('CLN (đô thị)'!G2:G10)/1000</f>
        <v>327.65399737876805</v>
      </c>
      <c r="D11" s="76">
        <f>'CLN (đô thị)'!G12/1000</f>
        <v>250</v>
      </c>
      <c r="E11" s="76">
        <f>MIN('CLN (đô thị)'!G2:G10)/1000</f>
        <v>213.675213675214</v>
      </c>
      <c r="F11" s="12">
        <v>200</v>
      </c>
      <c r="G11" s="76">
        <f>D11</f>
        <v>250</v>
      </c>
      <c r="H11" s="159">
        <f t="shared" ref="H11:H16" si="0">G11/F11</f>
        <v>1.25</v>
      </c>
      <c r="I11" s="28">
        <f>G11/F11</f>
        <v>1.25</v>
      </c>
    </row>
    <row r="12" spans="1:9" s="29" customFormat="1" x14ac:dyDescent="0.25">
      <c r="A12" s="31" t="s">
        <v>227</v>
      </c>
      <c r="B12" s="30">
        <f>'RSX (Rừng sản xuất)'!G10</f>
        <v>8</v>
      </c>
      <c r="C12" s="76" cm="1">
        <f t="array" ref="C12">MAX('RSX (Rừng sản xuất)'!G2:G9/1000,-3)</f>
        <v>147.21102030619892</v>
      </c>
      <c r="D12" s="30">
        <f>'RSX (Rừng sản xuất)'!G11/1000</f>
        <v>70</v>
      </c>
      <c r="E12" s="77">
        <f>MIN('RSX (Rừng sản xuất)'!G2:G9)/1000</f>
        <v>40.137614678899084</v>
      </c>
      <c r="F12" s="30">
        <v>37</v>
      </c>
      <c r="G12" s="30">
        <v>70</v>
      </c>
      <c r="H12" s="159">
        <f t="shared" si="0"/>
        <v>1.8918918918918919</v>
      </c>
      <c r="I12" s="28">
        <f>G12/F12</f>
        <v>1.8918918918918919</v>
      </c>
    </row>
    <row r="13" spans="1:9" s="29" customFormat="1" ht="33" x14ac:dyDescent="0.25">
      <c r="A13" s="31" t="s">
        <v>405</v>
      </c>
      <c r="B13" s="12">
        <v>5</v>
      </c>
      <c r="C13" s="76">
        <f>NTS!G6/1000</f>
        <v>203.33333333333252</v>
      </c>
      <c r="D13" s="12">
        <f>NTS!G8/1000</f>
        <v>140</v>
      </c>
      <c r="E13" s="116">
        <f>NTS!G4/1000</f>
        <v>107.12966383450299</v>
      </c>
      <c r="F13" s="12">
        <v>106</v>
      </c>
      <c r="G13" s="12">
        <v>140</v>
      </c>
      <c r="H13" s="159">
        <f t="shared" si="0"/>
        <v>1.320754716981132</v>
      </c>
      <c r="I13" s="28">
        <f>G13/F13</f>
        <v>1.320754716981132</v>
      </c>
    </row>
    <row r="14" spans="1:9" s="102" customFormat="1" x14ac:dyDescent="0.25">
      <c r="A14" s="100" t="s">
        <v>487</v>
      </c>
      <c r="B14" s="103"/>
      <c r="C14" s="103"/>
      <c r="D14" s="103"/>
      <c r="E14" s="103"/>
      <c r="F14" s="103"/>
      <c r="G14" s="103"/>
      <c r="H14" s="159"/>
      <c r="I14" s="103"/>
    </row>
    <row r="15" spans="1:9" ht="66" x14ac:dyDescent="0.25">
      <c r="A15" s="10" t="s">
        <v>404</v>
      </c>
      <c r="B15" s="12">
        <f>'BHK ( Nông thôn)'!G74</f>
        <v>72</v>
      </c>
      <c r="C15" s="76" cm="1">
        <f t="array" ref="C15">MAX('BHK ( Nông thôn)'!G2:G73/1000)</f>
        <v>172.03807776121113</v>
      </c>
      <c r="D15" s="76">
        <f>'BHK ( Nông thôn)'!G75/1000</f>
        <v>160</v>
      </c>
      <c r="E15" s="76">
        <f>MIN('BHK ( Nông thôn)'!G2:G73)/1000</f>
        <v>149.88758431176618</v>
      </c>
      <c r="F15" s="12">
        <v>140</v>
      </c>
      <c r="G15" s="76">
        <f>D15</f>
        <v>160</v>
      </c>
      <c r="H15" s="159">
        <f t="shared" si="0"/>
        <v>1.1428571428571428</v>
      </c>
      <c r="I15" s="28">
        <f>G15/F15</f>
        <v>1.1428571428571428</v>
      </c>
    </row>
    <row r="16" spans="1:9" x14ac:dyDescent="0.25">
      <c r="A16" s="10" t="s">
        <v>25</v>
      </c>
      <c r="B16" s="12">
        <f>'CLN (nông thôn)'!G11</f>
        <v>9</v>
      </c>
      <c r="C16" s="76" cm="1">
        <f t="array" ref="C16">MAX('CLN (nông thôn)'!G2:G10/1000,-3)</f>
        <v>178.57142857142858</v>
      </c>
      <c r="D16" s="76">
        <f>'CLN (nông thôn)'!G12/1000</f>
        <v>160</v>
      </c>
      <c r="E16" s="76">
        <f>MIN('CLN (nông thôn)'!G2:G10)/1000</f>
        <v>147.3187978786093</v>
      </c>
      <c r="F16" s="12">
        <v>140</v>
      </c>
      <c r="G16" s="76">
        <f>D16</f>
        <v>160</v>
      </c>
      <c r="H16" s="159">
        <f t="shared" si="0"/>
        <v>1.1428571428571428</v>
      </c>
      <c r="I16" s="28">
        <f>G16/F16</f>
        <v>1.1428571428571428</v>
      </c>
    </row>
  </sheetData>
  <mergeCells count="8">
    <mergeCell ref="A2:I2"/>
    <mergeCell ref="A3:I3"/>
    <mergeCell ref="A6:A7"/>
    <mergeCell ref="B6:E6"/>
    <mergeCell ref="F6:F7"/>
    <mergeCell ref="G6:G7"/>
    <mergeCell ref="H6:H7"/>
    <mergeCell ref="I6:I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M14"/>
  <sheetViews>
    <sheetView zoomScale="85" zoomScaleNormal="85" workbookViewId="0">
      <selection activeCell="K8" sqref="K8"/>
    </sheetView>
  </sheetViews>
  <sheetFormatPr defaultColWidth="9.140625" defaultRowHeight="16.5" x14ac:dyDescent="0.25"/>
  <cols>
    <col min="1" max="1" width="7.5703125" style="4" customWidth="1"/>
    <col min="2" max="2" width="12.28515625" style="15" customWidth="1"/>
    <col min="3" max="3" width="12.140625" style="4" customWidth="1"/>
    <col min="4" max="4" width="26.42578125" style="4" customWidth="1"/>
    <col min="5" max="5" width="17.140625" style="4" customWidth="1"/>
    <col min="6" max="6" width="15.42578125" style="4" customWidth="1"/>
    <col min="7" max="7" width="16.140625" style="4" customWidth="1"/>
    <col min="8" max="8" width="9.85546875" style="4" customWidth="1"/>
    <col min="9" max="9" width="10.140625" style="4" customWidth="1"/>
    <col min="10" max="10" width="9.28515625" style="4" customWidth="1"/>
    <col min="11" max="11" width="24.7109375" style="4" customWidth="1"/>
    <col min="12" max="12" width="12.85546875" style="4" customWidth="1"/>
    <col min="13" max="13" width="11.5703125" style="4" customWidth="1"/>
    <col min="14" max="16384" width="9.140625" style="4"/>
  </cols>
  <sheetData>
    <row r="1" spans="1:13" s="3" customFormat="1" ht="66" x14ac:dyDescent="0.2">
      <c r="A1" s="1" t="s">
        <v>371</v>
      </c>
      <c r="B1" s="1" t="s">
        <v>372</v>
      </c>
      <c r="C1" s="1" t="s">
        <v>373</v>
      </c>
      <c r="D1" s="2" t="s">
        <v>374</v>
      </c>
      <c r="E1" s="1" t="s">
        <v>375</v>
      </c>
      <c r="F1" s="1" t="s">
        <v>376</v>
      </c>
      <c r="G1" s="1" t="s">
        <v>376</v>
      </c>
      <c r="H1" s="1" t="s">
        <v>377</v>
      </c>
      <c r="I1" s="1" t="s">
        <v>378</v>
      </c>
      <c r="J1" s="1" t="s">
        <v>379</v>
      </c>
      <c r="K1" s="1" t="s">
        <v>380</v>
      </c>
      <c r="L1" s="1" t="s">
        <v>381</v>
      </c>
      <c r="M1" s="1" t="s">
        <v>382</v>
      </c>
    </row>
    <row r="2" spans="1:13" s="3" customFormat="1" ht="49.5" x14ac:dyDescent="0.2">
      <c r="A2" s="81">
        <v>1</v>
      </c>
      <c r="B2" s="82" t="s">
        <v>150</v>
      </c>
      <c r="C2" s="81" t="s">
        <v>496</v>
      </c>
      <c r="D2" s="9" t="s">
        <v>488</v>
      </c>
      <c r="E2" s="13" t="s">
        <v>167</v>
      </c>
      <c r="F2" s="11">
        <v>100</v>
      </c>
      <c r="G2" s="11">
        <v>213356.09131640699</v>
      </c>
      <c r="H2" s="83" t="s">
        <v>57</v>
      </c>
      <c r="I2" s="81" t="s">
        <v>31</v>
      </c>
      <c r="J2" s="84">
        <v>468.7</v>
      </c>
      <c r="K2" s="9" t="s">
        <v>488</v>
      </c>
      <c r="L2" s="5" t="s">
        <v>164</v>
      </c>
      <c r="M2" s="81">
        <v>4</v>
      </c>
    </row>
    <row r="3" spans="1:13" s="3" customFormat="1" ht="49.5" x14ac:dyDescent="0.2">
      <c r="A3" s="81">
        <v>2</v>
      </c>
      <c r="B3" s="85" t="s">
        <v>292</v>
      </c>
      <c r="C3" s="81" t="s">
        <v>489</v>
      </c>
      <c r="D3" s="9" t="s">
        <v>490</v>
      </c>
      <c r="E3" s="13" t="s">
        <v>491</v>
      </c>
      <c r="F3" s="11">
        <v>100</v>
      </c>
      <c r="G3" s="11">
        <v>216450.21645021645</v>
      </c>
      <c r="H3" s="5" t="s">
        <v>6</v>
      </c>
      <c r="I3" s="81" t="s">
        <v>492</v>
      </c>
      <c r="J3" s="84">
        <v>462</v>
      </c>
      <c r="K3" s="9" t="s">
        <v>490</v>
      </c>
      <c r="L3" s="5" t="s">
        <v>164</v>
      </c>
      <c r="M3" s="81">
        <v>4</v>
      </c>
    </row>
    <row r="4" spans="1:13" ht="49.5" x14ac:dyDescent="0.25">
      <c r="A4" s="81">
        <v>3</v>
      </c>
      <c r="B4" s="85" t="s">
        <v>493</v>
      </c>
      <c r="C4" s="5" t="s">
        <v>295</v>
      </c>
      <c r="D4" s="9" t="s">
        <v>499</v>
      </c>
      <c r="E4" s="13" t="s">
        <v>156</v>
      </c>
      <c r="F4" s="11">
        <v>150</v>
      </c>
      <c r="G4" s="11">
        <v>237266.68775703889</v>
      </c>
      <c r="H4" s="5" t="s">
        <v>15</v>
      </c>
      <c r="I4" s="5" t="s">
        <v>503</v>
      </c>
      <c r="J4" s="6">
        <v>632.20000000000005</v>
      </c>
      <c r="K4" s="9" t="s">
        <v>499</v>
      </c>
      <c r="L4" s="5" t="s">
        <v>164</v>
      </c>
      <c r="M4" s="81">
        <v>4</v>
      </c>
    </row>
    <row r="5" spans="1:13" ht="49.5" x14ac:dyDescent="0.25">
      <c r="A5" s="81">
        <v>4</v>
      </c>
      <c r="B5" s="85" t="s">
        <v>493</v>
      </c>
      <c r="C5" s="5" t="s">
        <v>295</v>
      </c>
      <c r="D5" s="9" t="s">
        <v>499</v>
      </c>
      <c r="E5" s="13" t="s">
        <v>156</v>
      </c>
      <c r="F5" s="11">
        <v>200</v>
      </c>
      <c r="G5" s="11">
        <v>246093.26934908328</v>
      </c>
      <c r="H5" s="5" t="s">
        <v>15</v>
      </c>
      <c r="I5" s="5" t="s">
        <v>90</v>
      </c>
      <c r="J5" s="6">
        <v>812.7</v>
      </c>
      <c r="K5" s="9" t="s">
        <v>499</v>
      </c>
      <c r="L5" s="5" t="s">
        <v>164</v>
      </c>
      <c r="M5" s="81">
        <v>4</v>
      </c>
    </row>
    <row r="6" spans="1:13" ht="49.5" x14ac:dyDescent="0.25">
      <c r="A6" s="81">
        <v>5</v>
      </c>
      <c r="B6" s="85" t="s">
        <v>493</v>
      </c>
      <c r="C6" s="5" t="s">
        <v>295</v>
      </c>
      <c r="D6" s="9" t="s">
        <v>499</v>
      </c>
      <c r="E6" s="13" t="s">
        <v>156</v>
      </c>
      <c r="F6" s="11">
        <v>50</v>
      </c>
      <c r="G6" s="11">
        <v>240269.10139356079</v>
      </c>
      <c r="H6" s="5" t="s">
        <v>14</v>
      </c>
      <c r="I6" s="5" t="s">
        <v>15</v>
      </c>
      <c r="J6" s="6">
        <v>208.1</v>
      </c>
      <c r="K6" s="9" t="s">
        <v>499</v>
      </c>
      <c r="L6" s="5" t="s">
        <v>164</v>
      </c>
      <c r="M6" s="81">
        <v>4</v>
      </c>
    </row>
    <row r="7" spans="1:13" ht="49.5" x14ac:dyDescent="0.25">
      <c r="A7" s="81">
        <v>6</v>
      </c>
      <c r="B7" s="85" t="s">
        <v>493</v>
      </c>
      <c r="C7" s="5" t="s">
        <v>295</v>
      </c>
      <c r="D7" s="9" t="s">
        <v>499</v>
      </c>
      <c r="E7" s="13" t="s">
        <v>156</v>
      </c>
      <c r="F7" s="11">
        <v>150</v>
      </c>
      <c r="G7" s="11">
        <v>204918.03278688525</v>
      </c>
      <c r="H7" s="5" t="s">
        <v>14</v>
      </c>
      <c r="I7" s="5" t="s">
        <v>16</v>
      </c>
      <c r="J7" s="6">
        <v>732</v>
      </c>
      <c r="K7" s="9" t="s">
        <v>499</v>
      </c>
      <c r="L7" s="5" t="s">
        <v>164</v>
      </c>
      <c r="M7" s="81">
        <v>4</v>
      </c>
    </row>
    <row r="8" spans="1:13" ht="49.5" x14ac:dyDescent="0.25">
      <c r="A8" s="81">
        <v>7</v>
      </c>
      <c r="B8" s="85" t="s">
        <v>493</v>
      </c>
      <c r="C8" s="5" t="s">
        <v>296</v>
      </c>
      <c r="D8" s="9" t="s">
        <v>499</v>
      </c>
      <c r="E8" s="13" t="s">
        <v>159</v>
      </c>
      <c r="F8" s="11">
        <v>60</v>
      </c>
      <c r="G8" s="11">
        <v>246812.01151789387</v>
      </c>
      <c r="H8" s="5" t="s">
        <v>15</v>
      </c>
      <c r="I8" s="5" t="s">
        <v>91</v>
      </c>
      <c r="J8" s="6">
        <v>243.1</v>
      </c>
      <c r="K8" s="9" t="s">
        <v>499</v>
      </c>
      <c r="L8" s="5" t="s">
        <v>164</v>
      </c>
      <c r="M8" s="81">
        <v>4</v>
      </c>
    </row>
    <row r="9" spans="1:13" ht="49.5" x14ac:dyDescent="0.25">
      <c r="A9" s="81">
        <v>8</v>
      </c>
      <c r="B9" s="85" t="s">
        <v>494</v>
      </c>
      <c r="C9" s="5" t="s">
        <v>172</v>
      </c>
      <c r="D9" s="9" t="s">
        <v>500</v>
      </c>
      <c r="E9" s="13" t="s">
        <v>162</v>
      </c>
      <c r="F9" s="11">
        <v>30</v>
      </c>
      <c r="G9" s="11">
        <v>413793.10344827588</v>
      </c>
      <c r="H9" s="5" t="s">
        <v>3</v>
      </c>
      <c r="I9" s="5" t="s">
        <v>297</v>
      </c>
      <c r="J9" s="6">
        <v>72.5</v>
      </c>
      <c r="K9" s="9" t="s">
        <v>500</v>
      </c>
      <c r="L9" s="5" t="s">
        <v>164</v>
      </c>
      <c r="M9" s="81">
        <v>4</v>
      </c>
    </row>
    <row r="10" spans="1:13" ht="49.5" x14ac:dyDescent="0.25">
      <c r="A10" s="81">
        <v>9</v>
      </c>
      <c r="B10" s="85" t="s">
        <v>495</v>
      </c>
      <c r="C10" s="5" t="s">
        <v>497</v>
      </c>
      <c r="D10" s="9" t="s">
        <v>501</v>
      </c>
      <c r="E10" s="13" t="s">
        <v>171</v>
      </c>
      <c r="F10" s="11">
        <v>50</v>
      </c>
      <c r="G10" s="11">
        <v>253164.55696202532</v>
      </c>
      <c r="H10" s="5" t="s">
        <v>502</v>
      </c>
      <c r="I10" s="5" t="s">
        <v>21</v>
      </c>
      <c r="J10" s="6">
        <v>197.5</v>
      </c>
      <c r="K10" s="9" t="s">
        <v>501</v>
      </c>
      <c r="L10" s="5" t="s">
        <v>164</v>
      </c>
      <c r="M10" s="81">
        <v>4</v>
      </c>
    </row>
    <row r="11" spans="1:13" ht="49.5" x14ac:dyDescent="0.25">
      <c r="A11" s="81">
        <v>10</v>
      </c>
      <c r="B11" s="85" t="s">
        <v>495</v>
      </c>
      <c r="C11" s="7" t="s">
        <v>498</v>
      </c>
      <c r="D11" s="9" t="s">
        <v>501</v>
      </c>
      <c r="E11" s="13" t="s">
        <v>176</v>
      </c>
      <c r="F11" s="11">
        <v>40</v>
      </c>
      <c r="G11" s="11">
        <v>223089.79364194087</v>
      </c>
      <c r="H11" s="5">
        <v>69</v>
      </c>
      <c r="I11" s="7" t="s">
        <v>22</v>
      </c>
      <c r="J11" s="6">
        <v>179.3</v>
      </c>
      <c r="K11" s="9" t="s">
        <v>501</v>
      </c>
      <c r="L11" s="5" t="s">
        <v>164</v>
      </c>
      <c r="M11" s="81">
        <v>4</v>
      </c>
    </row>
    <row r="12" spans="1:13" x14ac:dyDescent="0.25">
      <c r="A12" s="6"/>
      <c r="B12" s="7"/>
      <c r="C12" s="7"/>
      <c r="D12" s="34" t="s">
        <v>406</v>
      </c>
      <c r="E12" s="35"/>
      <c r="F12" s="36"/>
      <c r="G12" s="37">
        <v>10</v>
      </c>
      <c r="H12" s="12"/>
      <c r="I12" s="12"/>
      <c r="J12" s="6"/>
      <c r="K12" s="10"/>
      <c r="L12" s="5"/>
      <c r="M12" s="33"/>
    </row>
    <row r="13" spans="1:13" x14ac:dyDescent="0.25">
      <c r="A13" s="32"/>
      <c r="B13" s="8"/>
      <c r="C13" s="32"/>
      <c r="D13" s="38" t="s">
        <v>391</v>
      </c>
      <c r="E13" s="38"/>
      <c r="F13" s="39"/>
      <c r="G13" s="40">
        <f>ROUND(SUM(G2:G11)/G12,-3)</f>
        <v>250000</v>
      </c>
      <c r="H13" s="32"/>
      <c r="I13" s="32"/>
      <c r="J13" s="32"/>
      <c r="K13" s="32"/>
      <c r="L13" s="32"/>
    </row>
    <row r="14" spans="1:13" x14ac:dyDescent="0.25">
      <c r="G14" s="158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</sheetPr>
  <dimension ref="A1:M12"/>
  <sheetViews>
    <sheetView workbookViewId="0">
      <selection activeCell="K3" sqref="K3"/>
    </sheetView>
  </sheetViews>
  <sheetFormatPr defaultColWidth="9.140625" defaultRowHeight="16.5" x14ac:dyDescent="0.25"/>
  <cols>
    <col min="1" max="1" width="7.5703125" style="4" customWidth="1"/>
    <col min="2" max="2" width="12.28515625" style="15" customWidth="1"/>
    <col min="3" max="3" width="12.140625" style="4" customWidth="1"/>
    <col min="4" max="4" width="26.42578125" style="4" customWidth="1"/>
    <col min="5" max="5" width="13.7109375" style="4" customWidth="1"/>
    <col min="6" max="6" width="15.42578125" style="4" customWidth="1"/>
    <col min="7" max="7" width="16.140625" style="4" customWidth="1"/>
    <col min="8" max="8" width="9.85546875" style="4" customWidth="1"/>
    <col min="9" max="9" width="10.140625" style="4" customWidth="1"/>
    <col min="10" max="10" width="9.28515625" style="4" customWidth="1"/>
    <col min="11" max="11" width="24.7109375" style="4" customWidth="1"/>
    <col min="12" max="12" width="12.85546875" style="4" customWidth="1"/>
    <col min="13" max="13" width="11.5703125" style="4" customWidth="1"/>
    <col min="14" max="16384" width="9.140625" style="4"/>
  </cols>
  <sheetData>
    <row r="1" spans="1:13" s="3" customFormat="1" ht="66" x14ac:dyDescent="0.2">
      <c r="A1" s="1" t="s">
        <v>371</v>
      </c>
      <c r="B1" s="1" t="s">
        <v>372</v>
      </c>
      <c r="C1" s="1" t="s">
        <v>373</v>
      </c>
      <c r="D1" s="2" t="s">
        <v>374</v>
      </c>
      <c r="E1" s="1" t="s">
        <v>375</v>
      </c>
      <c r="F1" s="1" t="s">
        <v>376</v>
      </c>
      <c r="G1" s="1" t="s">
        <v>376</v>
      </c>
      <c r="H1" s="1" t="s">
        <v>377</v>
      </c>
      <c r="I1" s="1" t="s">
        <v>378</v>
      </c>
      <c r="J1" s="1" t="s">
        <v>379</v>
      </c>
      <c r="K1" s="1" t="s">
        <v>380</v>
      </c>
      <c r="L1" s="1" t="s">
        <v>381</v>
      </c>
      <c r="M1" s="1" t="s">
        <v>382</v>
      </c>
    </row>
    <row r="2" spans="1:13" s="22" customFormat="1" ht="82.5" x14ac:dyDescent="0.25">
      <c r="A2" s="16">
        <v>1</v>
      </c>
      <c r="B2" s="17" t="s">
        <v>504</v>
      </c>
      <c r="C2" s="17" t="s">
        <v>287</v>
      </c>
      <c r="D2" s="17" t="s">
        <v>288</v>
      </c>
      <c r="E2" s="86" t="s">
        <v>137</v>
      </c>
      <c r="F2" s="16">
        <v>20</v>
      </c>
      <c r="G2" s="87">
        <v>256739.40949935812</v>
      </c>
      <c r="H2" s="19" t="s">
        <v>107</v>
      </c>
      <c r="I2" s="19" t="s">
        <v>134</v>
      </c>
      <c r="J2" s="16">
        <v>77.900000000000006</v>
      </c>
      <c r="K2" s="20" t="s">
        <v>288</v>
      </c>
      <c r="L2" s="21" t="s">
        <v>25</v>
      </c>
      <c r="M2" s="16">
        <v>4</v>
      </c>
    </row>
    <row r="3" spans="1:13" s="22" customFormat="1" ht="66" x14ac:dyDescent="0.25">
      <c r="A3" s="16">
        <v>2</v>
      </c>
      <c r="B3" s="17" t="s">
        <v>505</v>
      </c>
      <c r="C3" s="17" t="s">
        <v>291</v>
      </c>
      <c r="D3" s="17" t="s">
        <v>289</v>
      </c>
      <c r="E3" s="86">
        <v>45814</v>
      </c>
      <c r="F3" s="16">
        <v>100</v>
      </c>
      <c r="G3" s="87">
        <v>275633.95810363838</v>
      </c>
      <c r="H3" s="19" t="s">
        <v>89</v>
      </c>
      <c r="I3" s="19" t="s">
        <v>79</v>
      </c>
      <c r="J3" s="16">
        <v>1603.1</v>
      </c>
      <c r="K3" s="20" t="s">
        <v>290</v>
      </c>
      <c r="L3" s="21" t="s">
        <v>25</v>
      </c>
      <c r="M3" s="16">
        <v>4</v>
      </c>
    </row>
    <row r="4" spans="1:13" s="22" customFormat="1" ht="49.5" x14ac:dyDescent="0.25">
      <c r="A4" s="16">
        <v>3</v>
      </c>
      <c r="B4" s="17" t="s">
        <v>292</v>
      </c>
      <c r="C4" s="17" t="s">
        <v>294</v>
      </c>
      <c r="D4" s="17" t="s">
        <v>293</v>
      </c>
      <c r="E4" s="86" t="s">
        <v>181</v>
      </c>
      <c r="F4" s="16">
        <v>500</v>
      </c>
      <c r="G4" s="87">
        <v>290697.67441860464</v>
      </c>
      <c r="H4" s="19" t="s">
        <v>71</v>
      </c>
      <c r="I4" s="19" t="s">
        <v>118</v>
      </c>
      <c r="J4" s="16">
        <v>362.8</v>
      </c>
      <c r="K4" s="20" t="s">
        <v>289</v>
      </c>
      <c r="L4" s="21" t="s">
        <v>25</v>
      </c>
      <c r="M4" s="16">
        <v>4</v>
      </c>
    </row>
    <row r="5" spans="1:13" s="22" customFormat="1" ht="66" x14ac:dyDescent="0.25">
      <c r="A5" s="16">
        <v>4</v>
      </c>
      <c r="B5" s="17" t="s">
        <v>506</v>
      </c>
      <c r="C5" s="17" t="s">
        <v>509</v>
      </c>
      <c r="D5" s="17" t="s">
        <v>515</v>
      </c>
      <c r="E5" s="18">
        <v>2024</v>
      </c>
      <c r="F5" s="16">
        <v>30</v>
      </c>
      <c r="G5" s="87">
        <v>229007.63358778626</v>
      </c>
      <c r="H5" s="19" t="s">
        <v>27</v>
      </c>
      <c r="I5" s="19" t="s">
        <v>126</v>
      </c>
      <c r="J5" s="16">
        <v>1720</v>
      </c>
      <c r="K5" s="20" t="s">
        <v>293</v>
      </c>
      <c r="L5" s="21" t="s">
        <v>25</v>
      </c>
      <c r="M5" s="16">
        <v>4</v>
      </c>
    </row>
    <row r="6" spans="1:13" s="22" customFormat="1" ht="49.5" x14ac:dyDescent="0.25">
      <c r="A6" s="16">
        <v>5</v>
      </c>
      <c r="B6" s="17" t="s">
        <v>507</v>
      </c>
      <c r="C6" s="17" t="s">
        <v>510</v>
      </c>
      <c r="D6" s="17" t="s">
        <v>516</v>
      </c>
      <c r="E6" s="18">
        <v>2024</v>
      </c>
      <c r="F6" s="16">
        <v>250</v>
      </c>
      <c r="G6" s="87">
        <v>216995.05251280274</v>
      </c>
      <c r="H6" s="19"/>
      <c r="I6" s="19"/>
      <c r="J6" s="16"/>
      <c r="K6" s="20"/>
      <c r="L6" s="21"/>
      <c r="M6" s="16">
        <v>4</v>
      </c>
    </row>
    <row r="7" spans="1:13" s="22" customFormat="1" ht="49.5" x14ac:dyDescent="0.25">
      <c r="A7" s="16">
        <v>6</v>
      </c>
      <c r="B7" s="17" t="s">
        <v>506</v>
      </c>
      <c r="C7" s="17" t="s">
        <v>511</v>
      </c>
      <c r="D7" s="17" t="s">
        <v>517</v>
      </c>
      <c r="E7" s="18">
        <v>2024</v>
      </c>
      <c r="F7" s="16">
        <v>100</v>
      </c>
      <c r="G7" s="87">
        <v>327653.99737876805</v>
      </c>
      <c r="H7" s="19"/>
      <c r="I7" s="19"/>
      <c r="J7" s="16"/>
      <c r="K7" s="20"/>
      <c r="L7" s="21"/>
      <c r="M7" s="16">
        <v>4</v>
      </c>
    </row>
    <row r="8" spans="1:13" s="22" customFormat="1" ht="66" x14ac:dyDescent="0.25">
      <c r="A8" s="16">
        <v>7</v>
      </c>
      <c r="B8" s="17" t="s">
        <v>506</v>
      </c>
      <c r="C8" s="17" t="s">
        <v>514</v>
      </c>
      <c r="D8" s="17" t="s">
        <v>518</v>
      </c>
      <c r="E8" s="18">
        <v>2024</v>
      </c>
      <c r="F8" s="16">
        <v>60</v>
      </c>
      <c r="G8" s="87">
        <v>218571.27244909099</v>
      </c>
      <c r="H8" s="19"/>
      <c r="I8" s="19"/>
      <c r="J8" s="16"/>
      <c r="K8" s="20"/>
      <c r="L8" s="21"/>
      <c r="M8" s="16">
        <v>4</v>
      </c>
    </row>
    <row r="9" spans="1:13" s="22" customFormat="1" ht="49.5" x14ac:dyDescent="0.25">
      <c r="A9" s="16">
        <v>8</v>
      </c>
      <c r="B9" s="17" t="s">
        <v>508</v>
      </c>
      <c r="C9" s="17" t="s">
        <v>512</v>
      </c>
      <c r="D9" s="17" t="s">
        <v>519</v>
      </c>
      <c r="E9" s="18">
        <v>2024</v>
      </c>
      <c r="F9" s="16">
        <v>20</v>
      </c>
      <c r="G9" s="87">
        <v>213675.21367521401</v>
      </c>
      <c r="H9" s="19"/>
      <c r="I9" s="19"/>
      <c r="J9" s="16"/>
      <c r="K9" s="20"/>
      <c r="L9" s="21"/>
      <c r="M9" s="16">
        <v>4</v>
      </c>
    </row>
    <row r="10" spans="1:13" s="22" customFormat="1" ht="66" x14ac:dyDescent="0.25">
      <c r="A10" s="16">
        <v>9</v>
      </c>
      <c r="B10" s="17" t="s">
        <v>504</v>
      </c>
      <c r="C10" s="17" t="s">
        <v>513</v>
      </c>
      <c r="D10" s="17" t="s">
        <v>520</v>
      </c>
      <c r="E10" s="18">
        <v>2025</v>
      </c>
      <c r="F10" s="16">
        <v>79</v>
      </c>
      <c r="G10" s="87">
        <v>222597.91490560723</v>
      </c>
      <c r="H10" s="19"/>
      <c r="I10" s="19"/>
      <c r="J10" s="16"/>
      <c r="K10" s="20"/>
      <c r="L10" s="21"/>
      <c r="M10" s="16">
        <v>4</v>
      </c>
    </row>
    <row r="11" spans="1:13" x14ac:dyDescent="0.25">
      <c r="A11" s="32"/>
      <c r="B11" s="8"/>
      <c r="C11" s="32"/>
      <c r="D11" s="34" t="s">
        <v>406</v>
      </c>
      <c r="E11" s="32"/>
      <c r="F11" s="6"/>
      <c r="G11" s="41">
        <v>9</v>
      </c>
      <c r="H11" s="32"/>
      <c r="I11" s="32"/>
      <c r="J11" s="32"/>
      <c r="K11" s="32"/>
      <c r="L11" s="32"/>
      <c r="M11" s="32"/>
    </row>
    <row r="12" spans="1:13" x14ac:dyDescent="0.25">
      <c r="A12" s="32"/>
      <c r="B12" s="8"/>
      <c r="C12" s="32"/>
      <c r="D12" s="38" t="s">
        <v>391</v>
      </c>
      <c r="E12" s="32"/>
      <c r="F12" s="32"/>
      <c r="G12" s="42">
        <f>ROUND(SUM(G2:G10)/G11,-3)</f>
        <v>250000</v>
      </c>
      <c r="H12" s="32"/>
      <c r="I12" s="32"/>
      <c r="J12" s="32"/>
      <c r="K12" s="32"/>
      <c r="L12" s="32"/>
      <c r="M12" s="32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M75"/>
  <sheetViews>
    <sheetView workbookViewId="0">
      <selection activeCell="K3" sqref="K3"/>
    </sheetView>
  </sheetViews>
  <sheetFormatPr defaultColWidth="9.140625" defaultRowHeight="16.5" x14ac:dyDescent="0.25"/>
  <cols>
    <col min="1" max="1" width="7.5703125" style="4" customWidth="1"/>
    <col min="2" max="2" width="12.28515625" style="23" customWidth="1"/>
    <col min="3" max="3" width="12.140625" style="4" customWidth="1"/>
    <col min="4" max="4" width="26.42578125" style="4" customWidth="1"/>
    <col min="5" max="6" width="15.42578125" style="4" customWidth="1"/>
    <col min="7" max="7" width="16.140625" style="4" customWidth="1"/>
    <col min="8" max="8" width="9.85546875" style="15" customWidth="1"/>
    <col min="9" max="9" width="10.140625" style="15" customWidth="1"/>
    <col min="10" max="10" width="11.140625" style="15" customWidth="1"/>
    <col min="11" max="11" width="24.7109375" style="4" customWidth="1"/>
    <col min="12" max="12" width="12.85546875" style="97" customWidth="1"/>
    <col min="13" max="13" width="11.5703125" style="4" customWidth="1"/>
    <col min="14" max="16384" width="9.140625" style="4"/>
  </cols>
  <sheetData>
    <row r="1" spans="1:13" s="3" customFormat="1" ht="66" x14ac:dyDescent="0.2">
      <c r="A1" s="1" t="s">
        <v>371</v>
      </c>
      <c r="B1" s="1" t="s">
        <v>372</v>
      </c>
      <c r="C1" s="1" t="s">
        <v>373</v>
      </c>
      <c r="D1" s="2" t="s">
        <v>374</v>
      </c>
      <c r="E1" s="1" t="s">
        <v>375</v>
      </c>
      <c r="F1" s="1" t="s">
        <v>376</v>
      </c>
      <c r="G1" s="1" t="s">
        <v>376</v>
      </c>
      <c r="H1" s="1" t="s">
        <v>377</v>
      </c>
      <c r="I1" s="1" t="s">
        <v>378</v>
      </c>
      <c r="J1" s="1" t="s">
        <v>379</v>
      </c>
      <c r="K1" s="1" t="s">
        <v>380</v>
      </c>
      <c r="L1" s="1" t="s">
        <v>381</v>
      </c>
      <c r="M1" s="1" t="s">
        <v>382</v>
      </c>
    </row>
    <row r="2" spans="1:13" ht="66" x14ac:dyDescent="0.25">
      <c r="A2" s="6">
        <v>1</v>
      </c>
      <c r="B2" s="9" t="s">
        <v>191</v>
      </c>
      <c r="C2" s="9" t="s">
        <v>195</v>
      </c>
      <c r="D2" s="9" t="s">
        <v>190</v>
      </c>
      <c r="E2" s="13" t="s">
        <v>135</v>
      </c>
      <c r="F2" s="92">
        <v>100</v>
      </c>
      <c r="G2" s="88">
        <v>170068.02721088435</v>
      </c>
      <c r="H2" s="6" t="s">
        <v>7</v>
      </c>
      <c r="I2" s="6" t="s">
        <v>43</v>
      </c>
      <c r="J2" s="94">
        <v>588</v>
      </c>
      <c r="K2" s="9" t="s">
        <v>190</v>
      </c>
      <c r="L2" s="9" t="s">
        <v>164</v>
      </c>
      <c r="M2" s="6">
        <v>4</v>
      </c>
    </row>
    <row r="3" spans="1:13" ht="66" x14ac:dyDescent="0.25">
      <c r="A3" s="6">
        <v>2</v>
      </c>
      <c r="B3" s="9" t="s">
        <v>191</v>
      </c>
      <c r="C3" s="9" t="s">
        <v>521</v>
      </c>
      <c r="D3" s="9" t="s">
        <v>203</v>
      </c>
      <c r="E3" s="13" t="s">
        <v>136</v>
      </c>
      <c r="F3" s="92">
        <v>150</v>
      </c>
      <c r="G3" s="88">
        <v>162162.16216216216</v>
      </c>
      <c r="H3" s="6" t="s">
        <v>3</v>
      </c>
      <c r="I3" s="6" t="s">
        <v>39</v>
      </c>
      <c r="J3" s="94">
        <v>925</v>
      </c>
      <c r="K3" s="9" t="s">
        <v>203</v>
      </c>
      <c r="L3" s="9" t="s">
        <v>164</v>
      </c>
      <c r="M3" s="6">
        <v>4</v>
      </c>
    </row>
    <row r="4" spans="1:13" ht="66" x14ac:dyDescent="0.25">
      <c r="A4" s="6">
        <v>3</v>
      </c>
      <c r="B4" s="9" t="s">
        <v>193</v>
      </c>
      <c r="C4" s="9" t="s">
        <v>214</v>
      </c>
      <c r="D4" s="9" t="s">
        <v>215</v>
      </c>
      <c r="E4" s="13" t="s">
        <v>138</v>
      </c>
      <c r="F4" s="92">
        <v>50</v>
      </c>
      <c r="G4" s="88">
        <v>166666.66666666666</v>
      </c>
      <c r="H4" s="6" t="s">
        <v>5</v>
      </c>
      <c r="I4" s="6" t="s">
        <v>59</v>
      </c>
      <c r="J4" s="94">
        <v>300</v>
      </c>
      <c r="K4" s="9" t="s">
        <v>215</v>
      </c>
      <c r="L4" s="9" t="s">
        <v>164</v>
      </c>
      <c r="M4" s="6">
        <v>4</v>
      </c>
    </row>
    <row r="5" spans="1:13" ht="66" x14ac:dyDescent="0.25">
      <c r="A5" s="6">
        <v>4</v>
      </c>
      <c r="B5" s="9" t="s">
        <v>189</v>
      </c>
      <c r="C5" s="9" t="s">
        <v>221</v>
      </c>
      <c r="D5" s="9" t="s">
        <v>219</v>
      </c>
      <c r="E5" s="13" t="s">
        <v>142</v>
      </c>
      <c r="F5" s="92">
        <v>40</v>
      </c>
      <c r="G5" s="88">
        <v>169491.5254237288</v>
      </c>
      <c r="H5" s="6" t="s">
        <v>67</v>
      </c>
      <c r="I5" s="6" t="s">
        <v>4</v>
      </c>
      <c r="J5" s="94">
        <v>236</v>
      </c>
      <c r="K5" s="9" t="s">
        <v>219</v>
      </c>
      <c r="L5" s="9" t="s">
        <v>164</v>
      </c>
      <c r="M5" s="6">
        <v>4</v>
      </c>
    </row>
    <row r="6" spans="1:13" ht="66" x14ac:dyDescent="0.25">
      <c r="A6" s="6">
        <v>5</v>
      </c>
      <c r="B6" s="9" t="s">
        <v>191</v>
      </c>
      <c r="C6" s="9" t="s">
        <v>112</v>
      </c>
      <c r="D6" s="9" t="s">
        <v>196</v>
      </c>
      <c r="E6" s="13" t="s">
        <v>145</v>
      </c>
      <c r="F6" s="92">
        <v>80</v>
      </c>
      <c r="G6" s="88">
        <v>161910.54442420561</v>
      </c>
      <c r="H6" s="6" t="s">
        <v>9</v>
      </c>
      <c r="I6" s="6" t="s">
        <v>70</v>
      </c>
      <c r="J6" s="94">
        <v>494.1</v>
      </c>
      <c r="K6" s="9" t="s">
        <v>196</v>
      </c>
      <c r="L6" s="9" t="s">
        <v>164</v>
      </c>
      <c r="M6" s="6">
        <v>4</v>
      </c>
    </row>
    <row r="7" spans="1:13" ht="49.5" x14ac:dyDescent="0.25">
      <c r="A7" s="6">
        <v>6</v>
      </c>
      <c r="B7" s="9" t="s">
        <v>191</v>
      </c>
      <c r="C7" s="9" t="s">
        <v>147</v>
      </c>
      <c r="D7" s="9" t="s">
        <v>212</v>
      </c>
      <c r="E7" s="13" t="s">
        <v>148</v>
      </c>
      <c r="F7" s="92">
        <v>50</v>
      </c>
      <c r="G7" s="88">
        <v>158077.77426493834</v>
      </c>
      <c r="H7" s="6" t="s">
        <v>6</v>
      </c>
      <c r="I7" s="6" t="s">
        <v>81</v>
      </c>
      <c r="J7" s="94">
        <v>316.3</v>
      </c>
      <c r="K7" s="9" t="s">
        <v>212</v>
      </c>
      <c r="L7" s="9" t="s">
        <v>164</v>
      </c>
      <c r="M7" s="6">
        <v>4</v>
      </c>
    </row>
    <row r="8" spans="1:13" ht="66" x14ac:dyDescent="0.25">
      <c r="A8" s="6">
        <v>7</v>
      </c>
      <c r="B8" s="9" t="s">
        <v>189</v>
      </c>
      <c r="C8" s="9" t="s">
        <v>223</v>
      </c>
      <c r="D8" s="9" t="s">
        <v>197</v>
      </c>
      <c r="E8" s="13" t="s">
        <v>146</v>
      </c>
      <c r="F8" s="92">
        <v>100</v>
      </c>
      <c r="G8" s="88">
        <v>166112.95681063124</v>
      </c>
      <c r="H8" s="6" t="s">
        <v>8</v>
      </c>
      <c r="I8" s="6" t="s">
        <v>17</v>
      </c>
      <c r="J8" s="94">
        <v>602</v>
      </c>
      <c r="K8" s="9" t="s">
        <v>197</v>
      </c>
      <c r="L8" s="9" t="s">
        <v>164</v>
      </c>
      <c r="M8" s="6">
        <v>4</v>
      </c>
    </row>
    <row r="9" spans="1:13" ht="49.5" x14ac:dyDescent="0.25">
      <c r="A9" s="6">
        <v>8</v>
      </c>
      <c r="B9" s="9" t="s">
        <v>188</v>
      </c>
      <c r="C9" s="9" t="s">
        <v>231</v>
      </c>
      <c r="D9" s="9" t="s">
        <v>198</v>
      </c>
      <c r="E9" s="13" t="s">
        <v>152</v>
      </c>
      <c r="F9" s="92">
        <v>100</v>
      </c>
      <c r="G9" s="88">
        <v>150988.97780462028</v>
      </c>
      <c r="H9" s="6" t="s">
        <v>33</v>
      </c>
      <c r="I9" s="6" t="s">
        <v>230</v>
      </c>
      <c r="J9" s="94">
        <v>662.3</v>
      </c>
      <c r="K9" s="9" t="s">
        <v>198</v>
      </c>
      <c r="L9" s="9" t="s">
        <v>164</v>
      </c>
      <c r="M9" s="6">
        <v>4</v>
      </c>
    </row>
    <row r="10" spans="1:13" ht="49.5" x14ac:dyDescent="0.25">
      <c r="A10" s="6">
        <v>9</v>
      </c>
      <c r="B10" s="9" t="s">
        <v>187</v>
      </c>
      <c r="C10" s="9" t="s">
        <v>235</v>
      </c>
      <c r="D10" s="9" t="s">
        <v>217</v>
      </c>
      <c r="E10" s="13" t="s">
        <v>155</v>
      </c>
      <c r="F10" s="92">
        <v>80</v>
      </c>
      <c r="G10" s="88">
        <v>162634.68184590366</v>
      </c>
      <c r="H10" s="6" t="s">
        <v>49</v>
      </c>
      <c r="I10" s="6" t="s">
        <v>37</v>
      </c>
      <c r="J10" s="94">
        <v>491.9</v>
      </c>
      <c r="K10" s="9" t="s">
        <v>217</v>
      </c>
      <c r="L10" s="9" t="s">
        <v>164</v>
      </c>
      <c r="M10" s="6">
        <v>4</v>
      </c>
    </row>
    <row r="11" spans="1:13" ht="66" x14ac:dyDescent="0.25">
      <c r="A11" s="6">
        <v>10</v>
      </c>
      <c r="B11" s="9" t="s">
        <v>188</v>
      </c>
      <c r="C11" s="9" t="s">
        <v>522</v>
      </c>
      <c r="D11" s="9" t="s">
        <v>199</v>
      </c>
      <c r="E11" s="13" t="s">
        <v>157</v>
      </c>
      <c r="F11" s="92">
        <v>100</v>
      </c>
      <c r="G11" s="88">
        <v>152951.97308045274</v>
      </c>
      <c r="H11" s="6" t="s">
        <v>18</v>
      </c>
      <c r="I11" s="6" t="s">
        <v>128</v>
      </c>
      <c r="J11" s="94">
        <v>653.79999999999995</v>
      </c>
      <c r="K11" s="9" t="s">
        <v>199</v>
      </c>
      <c r="L11" s="9" t="s">
        <v>164</v>
      </c>
      <c r="M11" s="6">
        <v>4</v>
      </c>
    </row>
    <row r="12" spans="1:13" ht="66" x14ac:dyDescent="0.25">
      <c r="A12" s="6">
        <v>11</v>
      </c>
      <c r="B12" s="9" t="s">
        <v>194</v>
      </c>
      <c r="C12" s="9" t="s">
        <v>236</v>
      </c>
      <c r="D12" s="9" t="s">
        <v>209</v>
      </c>
      <c r="E12" s="13" t="s">
        <v>158</v>
      </c>
      <c r="F12" s="92">
        <v>50</v>
      </c>
      <c r="G12" s="88">
        <v>152114.39002129601</v>
      </c>
      <c r="H12" s="6" t="s">
        <v>10</v>
      </c>
      <c r="I12" s="6" t="s">
        <v>132</v>
      </c>
      <c r="J12" s="94">
        <v>328.7</v>
      </c>
      <c r="K12" s="9" t="s">
        <v>209</v>
      </c>
      <c r="L12" s="9" t="s">
        <v>164</v>
      </c>
      <c r="M12" s="6">
        <v>4</v>
      </c>
    </row>
    <row r="13" spans="1:13" ht="66" x14ac:dyDescent="0.25">
      <c r="A13" s="6">
        <v>12</v>
      </c>
      <c r="B13" s="9" t="s">
        <v>191</v>
      </c>
      <c r="C13" s="9" t="s">
        <v>237</v>
      </c>
      <c r="D13" s="9" t="s">
        <v>203</v>
      </c>
      <c r="E13" s="13" t="s">
        <v>160</v>
      </c>
      <c r="F13" s="92">
        <v>50</v>
      </c>
      <c r="G13" s="88">
        <v>166666.66666666666</v>
      </c>
      <c r="H13" s="6" t="s">
        <v>27</v>
      </c>
      <c r="I13" s="6" t="s">
        <v>83</v>
      </c>
      <c r="J13" s="94">
        <v>300</v>
      </c>
      <c r="K13" s="9" t="s">
        <v>203</v>
      </c>
      <c r="L13" s="9" t="s">
        <v>164</v>
      </c>
      <c r="M13" s="6">
        <v>4</v>
      </c>
    </row>
    <row r="14" spans="1:13" ht="66" x14ac:dyDescent="0.25">
      <c r="A14" s="6">
        <v>13</v>
      </c>
      <c r="B14" s="9" t="s">
        <v>194</v>
      </c>
      <c r="C14" s="9" t="s">
        <v>234</v>
      </c>
      <c r="D14" s="9" t="s">
        <v>209</v>
      </c>
      <c r="E14" s="13" t="s">
        <v>161</v>
      </c>
      <c r="F14" s="92">
        <v>20</v>
      </c>
      <c r="G14" s="88">
        <v>167364.01673640168</v>
      </c>
      <c r="H14" s="6" t="s">
        <v>10</v>
      </c>
      <c r="I14" s="6" t="s">
        <v>96</v>
      </c>
      <c r="J14" s="94">
        <v>119.5</v>
      </c>
      <c r="K14" s="9" t="s">
        <v>209</v>
      </c>
      <c r="L14" s="9" t="s">
        <v>164</v>
      </c>
      <c r="M14" s="6">
        <v>4</v>
      </c>
    </row>
    <row r="15" spans="1:13" ht="49.5" x14ac:dyDescent="0.25">
      <c r="A15" s="6">
        <v>14</v>
      </c>
      <c r="B15" s="9" t="s">
        <v>187</v>
      </c>
      <c r="C15" s="9" t="s">
        <v>228</v>
      </c>
      <c r="D15" s="9" t="s">
        <v>217</v>
      </c>
      <c r="E15" s="13" t="s">
        <v>161</v>
      </c>
      <c r="F15" s="92">
        <v>100</v>
      </c>
      <c r="G15" s="88">
        <v>153846.15384615384</v>
      </c>
      <c r="H15" s="6" t="s">
        <v>53</v>
      </c>
      <c r="I15" s="6" t="s">
        <v>11</v>
      </c>
      <c r="J15" s="94">
        <v>650</v>
      </c>
      <c r="K15" s="9" t="s">
        <v>217</v>
      </c>
      <c r="L15" s="9" t="s">
        <v>164</v>
      </c>
      <c r="M15" s="6">
        <v>4</v>
      </c>
    </row>
    <row r="16" spans="1:13" ht="49.5" x14ac:dyDescent="0.25">
      <c r="A16" s="6">
        <v>15</v>
      </c>
      <c r="B16" s="9" t="s">
        <v>187</v>
      </c>
      <c r="C16" s="9" t="s">
        <v>218</v>
      </c>
      <c r="D16" s="9" t="s">
        <v>208</v>
      </c>
      <c r="E16" s="13" t="s">
        <v>175</v>
      </c>
      <c r="F16" s="92">
        <v>95</v>
      </c>
      <c r="G16" s="88">
        <v>165909.88473629061</v>
      </c>
      <c r="H16" s="6" t="s">
        <v>35</v>
      </c>
      <c r="I16" s="6" t="s">
        <v>120</v>
      </c>
      <c r="J16" s="94">
        <v>572.6</v>
      </c>
      <c r="K16" s="9" t="s">
        <v>208</v>
      </c>
      <c r="L16" s="9" t="s">
        <v>164</v>
      </c>
      <c r="M16" s="6">
        <v>4</v>
      </c>
    </row>
    <row r="17" spans="1:13" ht="49.5" x14ac:dyDescent="0.25">
      <c r="A17" s="6">
        <v>16</v>
      </c>
      <c r="B17" s="9" t="s">
        <v>242</v>
      </c>
      <c r="C17" s="9" t="s">
        <v>251</v>
      </c>
      <c r="D17" s="9" t="s">
        <v>252</v>
      </c>
      <c r="E17" s="13" t="s">
        <v>165</v>
      </c>
      <c r="F17" s="92">
        <v>50</v>
      </c>
      <c r="G17" s="88">
        <v>162548.76462938881</v>
      </c>
      <c r="H17" s="6" t="s">
        <v>51</v>
      </c>
      <c r="I17" s="6" t="s">
        <v>28</v>
      </c>
      <c r="J17" s="94">
        <v>307.60000000000002</v>
      </c>
      <c r="K17" s="9" t="s">
        <v>252</v>
      </c>
      <c r="L17" s="9" t="s">
        <v>164</v>
      </c>
      <c r="M17" s="6">
        <v>4</v>
      </c>
    </row>
    <row r="18" spans="1:13" ht="49.5" x14ac:dyDescent="0.25">
      <c r="A18" s="6">
        <v>17</v>
      </c>
      <c r="B18" s="9" t="s">
        <v>242</v>
      </c>
      <c r="C18" s="9" t="s">
        <v>251</v>
      </c>
      <c r="D18" s="9" t="s">
        <v>252</v>
      </c>
      <c r="E18" s="13" t="s">
        <v>165</v>
      </c>
      <c r="F18" s="92">
        <v>86</v>
      </c>
      <c r="G18" s="88">
        <v>150428.54644044078</v>
      </c>
      <c r="H18" s="6" t="s">
        <v>51</v>
      </c>
      <c r="I18" s="6" t="s">
        <v>24</v>
      </c>
      <c r="J18" s="94">
        <v>571.70000000000005</v>
      </c>
      <c r="K18" s="9" t="s">
        <v>252</v>
      </c>
      <c r="L18" s="9" t="s">
        <v>164</v>
      </c>
      <c r="M18" s="6">
        <v>4</v>
      </c>
    </row>
    <row r="19" spans="1:13" ht="49.5" x14ac:dyDescent="0.25">
      <c r="A19" s="6">
        <v>18</v>
      </c>
      <c r="B19" s="9" t="s">
        <v>242</v>
      </c>
      <c r="C19" s="9" t="s">
        <v>251</v>
      </c>
      <c r="D19" s="9" t="s">
        <v>252</v>
      </c>
      <c r="E19" s="13" t="s">
        <v>165</v>
      </c>
      <c r="F19" s="92">
        <v>65</v>
      </c>
      <c r="G19" s="88">
        <v>169712.79373368146</v>
      </c>
      <c r="H19" s="6" t="s">
        <v>51</v>
      </c>
      <c r="I19" s="6" t="s">
        <v>52</v>
      </c>
      <c r="J19" s="94">
        <v>383</v>
      </c>
      <c r="K19" s="9" t="s">
        <v>252</v>
      </c>
      <c r="L19" s="9" t="s">
        <v>164</v>
      </c>
      <c r="M19" s="6">
        <v>4</v>
      </c>
    </row>
    <row r="20" spans="1:13" ht="49.5" x14ac:dyDescent="0.25">
      <c r="A20" s="6">
        <v>19</v>
      </c>
      <c r="B20" s="9" t="s">
        <v>242</v>
      </c>
      <c r="C20" s="9" t="s">
        <v>258</v>
      </c>
      <c r="D20" s="9" t="s">
        <v>259</v>
      </c>
      <c r="E20" s="13" t="s">
        <v>166</v>
      </c>
      <c r="F20" s="92">
        <v>40</v>
      </c>
      <c r="G20" s="88">
        <v>160000</v>
      </c>
      <c r="H20" s="6" t="s">
        <v>61</v>
      </c>
      <c r="I20" s="6" t="s">
        <v>97</v>
      </c>
      <c r="J20" s="94">
        <v>250</v>
      </c>
      <c r="K20" s="9" t="s">
        <v>259</v>
      </c>
      <c r="L20" s="9" t="s">
        <v>164</v>
      </c>
      <c r="M20" s="6">
        <v>4</v>
      </c>
    </row>
    <row r="21" spans="1:13" ht="49.5" x14ac:dyDescent="0.25">
      <c r="A21" s="6">
        <v>20</v>
      </c>
      <c r="B21" s="9" t="s">
        <v>241</v>
      </c>
      <c r="C21" s="9" t="s">
        <v>270</v>
      </c>
      <c r="D21" s="9" t="s">
        <v>248</v>
      </c>
      <c r="E21" s="13" t="s">
        <v>168</v>
      </c>
      <c r="F21" s="92">
        <v>100</v>
      </c>
      <c r="G21" s="88">
        <v>171232.87671232875</v>
      </c>
      <c r="H21" s="6" t="s">
        <v>271</v>
      </c>
      <c r="I21" s="6" t="s">
        <v>75</v>
      </c>
      <c r="J21" s="94">
        <v>584</v>
      </c>
      <c r="K21" s="9" t="s">
        <v>248</v>
      </c>
      <c r="L21" s="9" t="s">
        <v>164</v>
      </c>
      <c r="M21" s="6">
        <v>4</v>
      </c>
    </row>
    <row r="22" spans="1:13" ht="49.5" x14ac:dyDescent="0.25">
      <c r="A22" s="6">
        <v>21</v>
      </c>
      <c r="B22" s="9" t="s">
        <v>241</v>
      </c>
      <c r="C22" s="9" t="s">
        <v>523</v>
      </c>
      <c r="D22" s="9" t="s">
        <v>262</v>
      </c>
      <c r="E22" s="13" t="s">
        <v>178</v>
      </c>
      <c r="F22" s="92">
        <v>200</v>
      </c>
      <c r="G22" s="88">
        <v>153727.90161414296</v>
      </c>
      <c r="H22" s="6" t="s">
        <v>68</v>
      </c>
      <c r="I22" s="6" t="s">
        <v>56</v>
      </c>
      <c r="J22" s="94">
        <v>1301</v>
      </c>
      <c r="K22" s="9" t="s">
        <v>262</v>
      </c>
      <c r="L22" s="9" t="s">
        <v>164</v>
      </c>
      <c r="M22" s="6">
        <v>4</v>
      </c>
    </row>
    <row r="23" spans="1:13" ht="49.5" x14ac:dyDescent="0.25">
      <c r="A23" s="6">
        <v>22</v>
      </c>
      <c r="B23" s="9" t="s">
        <v>240</v>
      </c>
      <c r="C23" s="9" t="s">
        <v>276</v>
      </c>
      <c r="D23" s="9" t="s">
        <v>245</v>
      </c>
      <c r="E23" s="13" t="s">
        <v>178</v>
      </c>
      <c r="F23" s="92">
        <v>200</v>
      </c>
      <c r="G23" s="88">
        <v>151125.8878645912</v>
      </c>
      <c r="H23" s="6" t="s">
        <v>85</v>
      </c>
      <c r="I23" s="6" t="s">
        <v>93</v>
      </c>
      <c r="J23" s="94">
        <v>1323.4</v>
      </c>
      <c r="K23" s="9" t="s">
        <v>245</v>
      </c>
      <c r="L23" s="9" t="s">
        <v>164</v>
      </c>
      <c r="M23" s="6">
        <v>4</v>
      </c>
    </row>
    <row r="24" spans="1:13" ht="49.5" x14ac:dyDescent="0.25">
      <c r="A24" s="6">
        <v>23</v>
      </c>
      <c r="B24" s="9" t="s">
        <v>242</v>
      </c>
      <c r="C24" s="9" t="s">
        <v>524</v>
      </c>
      <c r="D24" s="9" t="s">
        <v>259</v>
      </c>
      <c r="E24" s="13" t="s">
        <v>179</v>
      </c>
      <c r="F24" s="92">
        <v>150</v>
      </c>
      <c r="G24" s="88">
        <v>153061.22448979592</v>
      </c>
      <c r="H24" s="6" t="s">
        <v>63</v>
      </c>
      <c r="I24" s="6" t="s">
        <v>38</v>
      </c>
      <c r="J24" s="94">
        <v>980</v>
      </c>
      <c r="K24" s="9" t="s">
        <v>259</v>
      </c>
      <c r="L24" s="9" t="s">
        <v>164</v>
      </c>
      <c r="M24" s="6">
        <v>4</v>
      </c>
    </row>
    <row r="25" spans="1:13" ht="49.5" x14ac:dyDescent="0.25">
      <c r="A25" s="6">
        <v>24</v>
      </c>
      <c r="B25" s="9" t="s">
        <v>241</v>
      </c>
      <c r="C25" s="9" t="s">
        <v>278</v>
      </c>
      <c r="D25" s="9" t="s">
        <v>279</v>
      </c>
      <c r="E25" s="13" t="s">
        <v>180</v>
      </c>
      <c r="F25" s="92">
        <v>100</v>
      </c>
      <c r="G25" s="88">
        <v>167084.37761069339</v>
      </c>
      <c r="H25" s="6" t="s">
        <v>10</v>
      </c>
      <c r="I25" s="6" t="s">
        <v>98</v>
      </c>
      <c r="J25" s="94">
        <v>598.5</v>
      </c>
      <c r="K25" s="9" t="s">
        <v>279</v>
      </c>
      <c r="L25" s="9" t="s">
        <v>164</v>
      </c>
      <c r="M25" s="6">
        <v>4</v>
      </c>
    </row>
    <row r="26" spans="1:13" ht="49.5" x14ac:dyDescent="0.25">
      <c r="A26" s="6">
        <v>25</v>
      </c>
      <c r="B26" s="9" t="s">
        <v>241</v>
      </c>
      <c r="C26" s="9" t="s">
        <v>281</v>
      </c>
      <c r="D26" s="9" t="s">
        <v>282</v>
      </c>
      <c r="E26" s="13" t="s">
        <v>280</v>
      </c>
      <c r="F26" s="92">
        <v>120</v>
      </c>
      <c r="G26" s="88">
        <v>168610.36953772657</v>
      </c>
      <c r="H26" s="6" t="s">
        <v>78</v>
      </c>
      <c r="I26" s="6" t="s">
        <v>119</v>
      </c>
      <c r="J26" s="94">
        <v>711.7</v>
      </c>
      <c r="K26" s="9" t="s">
        <v>282</v>
      </c>
      <c r="L26" s="9" t="s">
        <v>164</v>
      </c>
      <c r="M26" s="6">
        <v>4</v>
      </c>
    </row>
    <row r="27" spans="1:13" ht="49.5" x14ac:dyDescent="0.25">
      <c r="A27" s="6">
        <v>26</v>
      </c>
      <c r="B27" s="9" t="s">
        <v>242</v>
      </c>
      <c r="C27" s="9" t="s">
        <v>525</v>
      </c>
      <c r="D27" s="9" t="s">
        <v>244</v>
      </c>
      <c r="E27" s="13" t="s">
        <v>280</v>
      </c>
      <c r="F27" s="92">
        <v>60</v>
      </c>
      <c r="G27" s="88">
        <v>159193.42000530646</v>
      </c>
      <c r="H27" s="6" t="s">
        <v>95</v>
      </c>
      <c r="I27" s="6" t="s">
        <v>123</v>
      </c>
      <c r="J27" s="94">
        <v>376.9</v>
      </c>
      <c r="K27" s="9" t="s">
        <v>244</v>
      </c>
      <c r="L27" s="9" t="s">
        <v>164</v>
      </c>
      <c r="M27" s="6">
        <v>4</v>
      </c>
    </row>
    <row r="28" spans="1:13" ht="49.5" x14ac:dyDescent="0.25">
      <c r="A28" s="6">
        <v>27</v>
      </c>
      <c r="B28" s="9" t="s">
        <v>242</v>
      </c>
      <c r="C28" s="9" t="s">
        <v>526</v>
      </c>
      <c r="D28" s="9" t="s">
        <v>260</v>
      </c>
      <c r="E28" s="13" t="s">
        <v>280</v>
      </c>
      <c r="F28" s="92">
        <v>100</v>
      </c>
      <c r="G28" s="88">
        <v>171057.13308244952</v>
      </c>
      <c r="H28" s="6" t="s">
        <v>2</v>
      </c>
      <c r="I28" s="6" t="s">
        <v>47</v>
      </c>
      <c r="J28" s="94">
        <v>584.6</v>
      </c>
      <c r="K28" s="9" t="s">
        <v>260</v>
      </c>
      <c r="L28" s="9" t="s">
        <v>164</v>
      </c>
      <c r="M28" s="6">
        <v>4</v>
      </c>
    </row>
    <row r="29" spans="1:13" ht="49.5" x14ac:dyDescent="0.25">
      <c r="A29" s="6">
        <v>28</v>
      </c>
      <c r="B29" s="9" t="s">
        <v>240</v>
      </c>
      <c r="C29" s="9" t="s">
        <v>283</v>
      </c>
      <c r="D29" s="9" t="s">
        <v>247</v>
      </c>
      <c r="E29" s="13" t="s">
        <v>182</v>
      </c>
      <c r="F29" s="92">
        <v>60</v>
      </c>
      <c r="G29" s="88">
        <v>161290.32258064515</v>
      </c>
      <c r="H29" s="6" t="s">
        <v>23</v>
      </c>
      <c r="I29" s="6" t="s">
        <v>103</v>
      </c>
      <c r="J29" s="94">
        <v>372</v>
      </c>
      <c r="K29" s="9" t="s">
        <v>247</v>
      </c>
      <c r="L29" s="9" t="s">
        <v>164</v>
      </c>
      <c r="M29" s="6">
        <v>4</v>
      </c>
    </row>
    <row r="30" spans="1:13" ht="49.5" x14ac:dyDescent="0.25">
      <c r="A30" s="6">
        <v>29</v>
      </c>
      <c r="B30" s="9" t="s">
        <v>241</v>
      </c>
      <c r="C30" s="9" t="s">
        <v>285</v>
      </c>
      <c r="D30" s="9" t="s">
        <v>266</v>
      </c>
      <c r="E30" s="13" t="s">
        <v>183</v>
      </c>
      <c r="F30" s="92">
        <v>40</v>
      </c>
      <c r="G30" s="88">
        <v>165289.25619834711</v>
      </c>
      <c r="H30" s="6" t="s">
        <v>27</v>
      </c>
      <c r="I30" s="6" t="s">
        <v>99</v>
      </c>
      <c r="J30" s="94">
        <v>242</v>
      </c>
      <c r="K30" s="9" t="s">
        <v>266</v>
      </c>
      <c r="L30" s="9" t="s">
        <v>164</v>
      </c>
      <c r="M30" s="6">
        <v>4</v>
      </c>
    </row>
    <row r="31" spans="1:13" ht="49.5" x14ac:dyDescent="0.25">
      <c r="A31" s="6">
        <v>30</v>
      </c>
      <c r="B31" s="9" t="s">
        <v>242</v>
      </c>
      <c r="C31" s="9" t="s">
        <v>232</v>
      </c>
      <c r="D31" s="9" t="s">
        <v>243</v>
      </c>
      <c r="E31" s="13" t="s">
        <v>184</v>
      </c>
      <c r="F31" s="92">
        <v>120</v>
      </c>
      <c r="G31" s="88">
        <v>153061.22448979592</v>
      </c>
      <c r="H31" s="6" t="s">
        <v>67</v>
      </c>
      <c r="I31" s="6" t="s">
        <v>110</v>
      </c>
      <c r="J31" s="94">
        <v>784</v>
      </c>
      <c r="K31" s="9" t="s">
        <v>243</v>
      </c>
      <c r="L31" s="9" t="s">
        <v>164</v>
      </c>
      <c r="M31" s="6">
        <v>4</v>
      </c>
    </row>
    <row r="32" spans="1:13" ht="49.5" x14ac:dyDescent="0.25">
      <c r="A32" s="6">
        <v>31</v>
      </c>
      <c r="B32" s="9" t="s">
        <v>240</v>
      </c>
      <c r="C32" s="9" t="s">
        <v>121</v>
      </c>
      <c r="D32" s="9" t="s">
        <v>255</v>
      </c>
      <c r="E32" s="13" t="s">
        <v>185</v>
      </c>
      <c r="F32" s="92">
        <v>70</v>
      </c>
      <c r="G32" s="88">
        <v>154389.06043228938</v>
      </c>
      <c r="H32" s="6" t="s">
        <v>66</v>
      </c>
      <c r="I32" s="6" t="s">
        <v>48</v>
      </c>
      <c r="J32" s="94">
        <v>453.4</v>
      </c>
      <c r="K32" s="9" t="s">
        <v>255</v>
      </c>
      <c r="L32" s="9" t="s">
        <v>164</v>
      </c>
      <c r="M32" s="6">
        <v>4</v>
      </c>
    </row>
    <row r="33" spans="1:13" ht="49.5" x14ac:dyDescent="0.25">
      <c r="A33" s="6">
        <v>32</v>
      </c>
      <c r="B33" s="9" t="s">
        <v>241</v>
      </c>
      <c r="C33" s="9" t="s">
        <v>286</v>
      </c>
      <c r="D33" s="9" t="s">
        <v>250</v>
      </c>
      <c r="E33" s="13" t="s">
        <v>186</v>
      </c>
      <c r="F33" s="92">
        <v>150</v>
      </c>
      <c r="G33" s="88">
        <v>150000</v>
      </c>
      <c r="H33" s="6" t="s">
        <v>41</v>
      </c>
      <c r="I33" s="6" t="s">
        <v>79</v>
      </c>
      <c r="J33" s="94">
        <v>1000</v>
      </c>
      <c r="K33" s="9" t="s">
        <v>250</v>
      </c>
      <c r="L33" s="9" t="s">
        <v>164</v>
      </c>
      <c r="M33" s="6">
        <v>4</v>
      </c>
    </row>
    <row r="34" spans="1:13" ht="66" x14ac:dyDescent="0.25">
      <c r="A34" s="6">
        <v>33</v>
      </c>
      <c r="B34" s="9" t="s">
        <v>188</v>
      </c>
      <c r="C34" s="9" t="s">
        <v>204</v>
      </c>
      <c r="D34" s="9" t="s">
        <v>205</v>
      </c>
      <c r="E34" s="13" t="s">
        <v>131</v>
      </c>
      <c r="F34" s="92">
        <v>100</v>
      </c>
      <c r="G34" s="88">
        <v>169750.46681378374</v>
      </c>
      <c r="H34" s="12" t="s">
        <v>38</v>
      </c>
      <c r="I34" s="12" t="s">
        <v>119</v>
      </c>
      <c r="J34" s="94">
        <v>589.1</v>
      </c>
      <c r="K34" s="9" t="s">
        <v>205</v>
      </c>
      <c r="L34" s="9" t="s">
        <v>164</v>
      </c>
      <c r="M34" s="6">
        <v>4</v>
      </c>
    </row>
    <row r="35" spans="1:13" ht="66" x14ac:dyDescent="0.25">
      <c r="A35" s="6">
        <v>34</v>
      </c>
      <c r="B35" s="9" t="s">
        <v>188</v>
      </c>
      <c r="C35" s="9" t="s">
        <v>211</v>
      </c>
      <c r="D35" s="9" t="s">
        <v>192</v>
      </c>
      <c r="E35" s="13" t="s">
        <v>32</v>
      </c>
      <c r="F35" s="92">
        <v>60</v>
      </c>
      <c r="G35" s="88">
        <v>164518.78256100905</v>
      </c>
      <c r="H35" s="12" t="s">
        <v>16</v>
      </c>
      <c r="I35" s="12" t="s">
        <v>20</v>
      </c>
      <c r="J35" s="94">
        <v>364.7</v>
      </c>
      <c r="K35" s="9" t="s">
        <v>192</v>
      </c>
      <c r="L35" s="9" t="s">
        <v>164</v>
      </c>
      <c r="M35" s="6">
        <v>4</v>
      </c>
    </row>
    <row r="36" spans="1:13" ht="49.5" x14ac:dyDescent="0.25">
      <c r="A36" s="6">
        <v>35</v>
      </c>
      <c r="B36" s="9" t="s">
        <v>194</v>
      </c>
      <c r="C36" s="9" t="s">
        <v>299</v>
      </c>
      <c r="D36" s="9" t="s">
        <v>200</v>
      </c>
      <c r="E36" s="13" t="s">
        <v>298</v>
      </c>
      <c r="F36" s="92">
        <v>80</v>
      </c>
      <c r="G36" s="88">
        <v>160000</v>
      </c>
      <c r="H36" s="12" t="s">
        <v>13</v>
      </c>
      <c r="I36" s="12" t="s">
        <v>151</v>
      </c>
      <c r="J36" s="94">
        <v>500</v>
      </c>
      <c r="K36" s="9" t="s">
        <v>200</v>
      </c>
      <c r="L36" s="9" t="s">
        <v>164</v>
      </c>
      <c r="M36" s="6">
        <v>4</v>
      </c>
    </row>
    <row r="37" spans="1:13" ht="66" x14ac:dyDescent="0.25">
      <c r="A37" s="6">
        <v>36</v>
      </c>
      <c r="B37" s="9" t="s">
        <v>189</v>
      </c>
      <c r="C37" s="9" t="s">
        <v>527</v>
      </c>
      <c r="D37" s="9" t="s">
        <v>213</v>
      </c>
      <c r="E37" s="13" t="s">
        <v>101</v>
      </c>
      <c r="F37" s="92">
        <v>80</v>
      </c>
      <c r="G37" s="88">
        <v>158730.15873015873</v>
      </c>
      <c r="H37" s="12" t="s">
        <v>67</v>
      </c>
      <c r="I37" s="12" t="s">
        <v>82</v>
      </c>
      <c r="J37" s="94">
        <v>504</v>
      </c>
      <c r="K37" s="9" t="s">
        <v>213</v>
      </c>
      <c r="L37" s="9" t="s">
        <v>164</v>
      </c>
      <c r="M37" s="6">
        <v>4</v>
      </c>
    </row>
    <row r="38" spans="1:13" ht="66" x14ac:dyDescent="0.25">
      <c r="A38" s="6">
        <v>37</v>
      </c>
      <c r="B38" s="9" t="s">
        <v>189</v>
      </c>
      <c r="C38" s="9" t="s">
        <v>173</v>
      </c>
      <c r="D38" s="9" t="s">
        <v>210</v>
      </c>
      <c r="E38" s="13" t="s">
        <v>115</v>
      </c>
      <c r="F38" s="92">
        <v>80</v>
      </c>
      <c r="G38" s="88">
        <v>158102.76679841898</v>
      </c>
      <c r="H38" s="12" t="s">
        <v>67</v>
      </c>
      <c r="I38" s="12" t="s">
        <v>109</v>
      </c>
      <c r="J38" s="94">
        <v>506</v>
      </c>
      <c r="K38" s="9" t="s">
        <v>210</v>
      </c>
      <c r="L38" s="9" t="s">
        <v>164</v>
      </c>
      <c r="M38" s="6">
        <v>4</v>
      </c>
    </row>
    <row r="39" spans="1:13" ht="66" x14ac:dyDescent="0.25">
      <c r="A39" s="6">
        <v>38</v>
      </c>
      <c r="B39" s="9" t="s">
        <v>189</v>
      </c>
      <c r="C39" s="9" t="s">
        <v>300</v>
      </c>
      <c r="D39" s="9" t="s">
        <v>201</v>
      </c>
      <c r="E39" s="13" t="s">
        <v>114</v>
      </c>
      <c r="F39" s="92">
        <v>30</v>
      </c>
      <c r="G39" s="88">
        <v>157977.88309636651</v>
      </c>
      <c r="H39" s="12" t="s">
        <v>15</v>
      </c>
      <c r="I39" s="12" t="s">
        <v>104</v>
      </c>
      <c r="J39" s="94">
        <v>189.9</v>
      </c>
      <c r="K39" s="9" t="s">
        <v>201</v>
      </c>
      <c r="L39" s="9" t="s">
        <v>164</v>
      </c>
      <c r="M39" s="6">
        <v>4</v>
      </c>
    </row>
    <row r="40" spans="1:13" ht="66" x14ac:dyDescent="0.25">
      <c r="A40" s="6">
        <v>39</v>
      </c>
      <c r="B40" s="9" t="s">
        <v>189</v>
      </c>
      <c r="C40" s="9" t="s">
        <v>301</v>
      </c>
      <c r="D40" s="9" t="s">
        <v>210</v>
      </c>
      <c r="E40" s="13" t="s">
        <v>76</v>
      </c>
      <c r="F40" s="92">
        <v>150</v>
      </c>
      <c r="G40" s="88">
        <v>151729.7187942545</v>
      </c>
      <c r="H40" s="12" t="s">
        <v>65</v>
      </c>
      <c r="I40" s="12" t="s">
        <v>117</v>
      </c>
      <c r="J40" s="94">
        <v>988.6</v>
      </c>
      <c r="K40" s="9" t="s">
        <v>210</v>
      </c>
      <c r="L40" s="9" t="s">
        <v>164</v>
      </c>
      <c r="M40" s="6">
        <v>4</v>
      </c>
    </row>
    <row r="41" spans="1:13" ht="66" x14ac:dyDescent="0.25">
      <c r="A41" s="6">
        <v>40</v>
      </c>
      <c r="B41" s="9" t="s">
        <v>189</v>
      </c>
      <c r="C41" s="9" t="s">
        <v>528</v>
      </c>
      <c r="D41" s="9" t="s">
        <v>210</v>
      </c>
      <c r="E41" s="13" t="s">
        <v>133</v>
      </c>
      <c r="F41" s="92">
        <v>100</v>
      </c>
      <c r="G41" s="88">
        <v>151728.95140121685</v>
      </c>
      <c r="H41" s="12" t="s">
        <v>65</v>
      </c>
      <c r="I41" s="12" t="s">
        <v>117</v>
      </c>
      <c r="J41" s="94">
        <v>659.07</v>
      </c>
      <c r="K41" s="9" t="s">
        <v>210</v>
      </c>
      <c r="L41" s="9" t="s">
        <v>164</v>
      </c>
      <c r="M41" s="6">
        <v>4</v>
      </c>
    </row>
    <row r="42" spans="1:13" ht="49.5" x14ac:dyDescent="0.25">
      <c r="A42" s="6">
        <v>41</v>
      </c>
      <c r="B42" s="9" t="s">
        <v>188</v>
      </c>
      <c r="C42" s="9" t="s">
        <v>302</v>
      </c>
      <c r="D42" s="9" t="s">
        <v>198</v>
      </c>
      <c r="E42" s="13" t="s">
        <v>127</v>
      </c>
      <c r="F42" s="92">
        <v>60</v>
      </c>
      <c r="G42" s="88">
        <v>150075.03751875937</v>
      </c>
      <c r="H42" s="12" t="s">
        <v>41</v>
      </c>
      <c r="I42" s="12" t="s">
        <v>116</v>
      </c>
      <c r="J42" s="94">
        <v>399.8</v>
      </c>
      <c r="K42" s="9" t="s">
        <v>198</v>
      </c>
      <c r="L42" s="9" t="s">
        <v>164</v>
      </c>
      <c r="M42" s="6">
        <v>4</v>
      </c>
    </row>
    <row r="43" spans="1:13" ht="49.5" x14ac:dyDescent="0.25">
      <c r="A43" s="6">
        <v>42</v>
      </c>
      <c r="B43" s="90" t="s">
        <v>242</v>
      </c>
      <c r="C43" s="90" t="s">
        <v>303</v>
      </c>
      <c r="D43" s="90" t="s">
        <v>246</v>
      </c>
      <c r="E43" s="91" t="s">
        <v>319</v>
      </c>
      <c r="F43" s="92">
        <v>100</v>
      </c>
      <c r="G43" s="88">
        <v>165562.91390728476</v>
      </c>
      <c r="H43" s="93" t="s">
        <v>44</v>
      </c>
      <c r="I43" s="93" t="s">
        <v>100</v>
      </c>
      <c r="J43" s="95">
        <v>604</v>
      </c>
      <c r="K43" s="90" t="s">
        <v>246</v>
      </c>
      <c r="L43" s="9" t="s">
        <v>164</v>
      </c>
      <c r="M43" s="6">
        <v>4</v>
      </c>
    </row>
    <row r="44" spans="1:13" ht="49.5" x14ac:dyDescent="0.25">
      <c r="A44" s="6">
        <v>43</v>
      </c>
      <c r="B44" s="90" t="s">
        <v>240</v>
      </c>
      <c r="C44" s="90" t="s">
        <v>304</v>
      </c>
      <c r="D44" s="90" t="s">
        <v>256</v>
      </c>
      <c r="E44" s="91" t="s">
        <v>320</v>
      </c>
      <c r="F44" s="92">
        <v>100</v>
      </c>
      <c r="G44" s="88">
        <v>166666.66666666666</v>
      </c>
      <c r="H44" s="93" t="s">
        <v>15</v>
      </c>
      <c r="I44" s="93" t="s">
        <v>75</v>
      </c>
      <c r="J44" s="95">
        <v>600</v>
      </c>
      <c r="K44" s="90" t="s">
        <v>256</v>
      </c>
      <c r="L44" s="9" t="s">
        <v>164</v>
      </c>
      <c r="M44" s="6">
        <v>4</v>
      </c>
    </row>
    <row r="45" spans="1:13" ht="49.5" x14ac:dyDescent="0.25">
      <c r="A45" s="6">
        <v>44</v>
      </c>
      <c r="B45" s="90" t="s">
        <v>242</v>
      </c>
      <c r="C45" s="90" t="s">
        <v>529</v>
      </c>
      <c r="D45" s="90" t="s">
        <v>315</v>
      </c>
      <c r="E45" s="91" t="s">
        <v>320</v>
      </c>
      <c r="F45" s="92">
        <v>100</v>
      </c>
      <c r="G45" s="88">
        <v>157035.17587939699</v>
      </c>
      <c r="H45" s="93" t="s">
        <v>20</v>
      </c>
      <c r="I45" s="93" t="s">
        <v>71</v>
      </c>
      <c r="J45" s="95">
        <v>636.79999999999995</v>
      </c>
      <c r="K45" s="90" t="s">
        <v>315</v>
      </c>
      <c r="L45" s="9" t="s">
        <v>164</v>
      </c>
      <c r="M45" s="6">
        <v>4</v>
      </c>
    </row>
    <row r="46" spans="1:13" ht="49.5" x14ac:dyDescent="0.25">
      <c r="A46" s="6">
        <v>45</v>
      </c>
      <c r="B46" s="90" t="s">
        <v>240</v>
      </c>
      <c r="C46" s="90" t="s">
        <v>530</v>
      </c>
      <c r="D46" s="90" t="s">
        <v>257</v>
      </c>
      <c r="E46" s="91" t="s">
        <v>320</v>
      </c>
      <c r="F46" s="92">
        <v>150</v>
      </c>
      <c r="G46" s="88">
        <v>153688.52459016393</v>
      </c>
      <c r="H46" s="93" t="s">
        <v>54</v>
      </c>
      <c r="I46" s="93" t="s">
        <v>30</v>
      </c>
      <c r="J46" s="95">
        <v>976</v>
      </c>
      <c r="K46" s="90" t="s">
        <v>257</v>
      </c>
      <c r="L46" s="9" t="s">
        <v>164</v>
      </c>
      <c r="M46" s="6">
        <v>4</v>
      </c>
    </row>
    <row r="47" spans="1:13" ht="66" x14ac:dyDescent="0.25">
      <c r="A47" s="6">
        <v>46</v>
      </c>
      <c r="B47" s="90" t="s">
        <v>240</v>
      </c>
      <c r="C47" s="90" t="s">
        <v>305</v>
      </c>
      <c r="D47" s="90" t="s">
        <v>202</v>
      </c>
      <c r="E47" s="91" t="s">
        <v>321</v>
      </c>
      <c r="F47" s="92">
        <v>40</v>
      </c>
      <c r="G47" s="88">
        <v>152671.75572519083</v>
      </c>
      <c r="H47" s="93" t="s">
        <v>46</v>
      </c>
      <c r="I47" s="93" t="s">
        <v>93</v>
      </c>
      <c r="J47" s="95">
        <v>262</v>
      </c>
      <c r="K47" s="90" t="s">
        <v>202</v>
      </c>
      <c r="L47" s="9" t="s">
        <v>164</v>
      </c>
      <c r="M47" s="6">
        <v>4</v>
      </c>
    </row>
    <row r="48" spans="1:13" ht="49.5" x14ac:dyDescent="0.25">
      <c r="A48" s="6">
        <v>47</v>
      </c>
      <c r="B48" s="90" t="s">
        <v>241</v>
      </c>
      <c r="C48" s="90" t="s">
        <v>105</v>
      </c>
      <c r="D48" s="90" t="s">
        <v>253</v>
      </c>
      <c r="E48" s="91" t="s">
        <v>322</v>
      </c>
      <c r="F48" s="92">
        <v>100</v>
      </c>
      <c r="G48" s="88">
        <v>167813.39150864241</v>
      </c>
      <c r="H48" s="93" t="s">
        <v>23</v>
      </c>
      <c r="I48" s="93" t="s">
        <v>92</v>
      </c>
      <c r="J48" s="95">
        <v>595.9</v>
      </c>
      <c r="K48" s="90" t="s">
        <v>253</v>
      </c>
      <c r="L48" s="9" t="s">
        <v>164</v>
      </c>
      <c r="M48" s="6">
        <v>4</v>
      </c>
    </row>
    <row r="49" spans="1:13" ht="49.5" x14ac:dyDescent="0.25">
      <c r="A49" s="6">
        <v>48</v>
      </c>
      <c r="B49" s="90" t="s">
        <v>242</v>
      </c>
      <c r="C49" s="90" t="s">
        <v>306</v>
      </c>
      <c r="D49" s="90" t="s">
        <v>246</v>
      </c>
      <c r="E49" s="91" t="s">
        <v>324</v>
      </c>
      <c r="F49" s="92">
        <v>70</v>
      </c>
      <c r="G49" s="88">
        <v>155624.72209871054</v>
      </c>
      <c r="H49" s="93" t="s">
        <v>27</v>
      </c>
      <c r="I49" s="93" t="s">
        <v>1</v>
      </c>
      <c r="J49" s="95">
        <v>449.8</v>
      </c>
      <c r="K49" s="90" t="s">
        <v>246</v>
      </c>
      <c r="L49" s="9" t="s">
        <v>164</v>
      </c>
      <c r="M49" s="6">
        <v>4</v>
      </c>
    </row>
    <row r="50" spans="1:13" ht="49.5" x14ac:dyDescent="0.25">
      <c r="A50" s="6">
        <v>49</v>
      </c>
      <c r="B50" s="90" t="s">
        <v>241</v>
      </c>
      <c r="C50" s="90" t="s">
        <v>531</v>
      </c>
      <c r="D50" s="90" t="s">
        <v>265</v>
      </c>
      <c r="E50" s="91" t="s">
        <v>325</v>
      </c>
      <c r="F50" s="92">
        <v>150</v>
      </c>
      <c r="G50" s="88">
        <v>172038.07776121114</v>
      </c>
      <c r="H50" s="93" t="s">
        <v>33</v>
      </c>
      <c r="I50" s="93" t="s">
        <v>129</v>
      </c>
      <c r="J50" s="95">
        <v>871.9</v>
      </c>
      <c r="K50" s="90" t="s">
        <v>265</v>
      </c>
      <c r="L50" s="9" t="s">
        <v>164</v>
      </c>
      <c r="M50" s="6">
        <v>4</v>
      </c>
    </row>
    <row r="51" spans="1:13" ht="49.5" x14ac:dyDescent="0.25">
      <c r="A51" s="6">
        <v>50</v>
      </c>
      <c r="B51" s="90" t="s">
        <v>241</v>
      </c>
      <c r="C51" s="90" t="s">
        <v>307</v>
      </c>
      <c r="D51" s="90" t="s">
        <v>266</v>
      </c>
      <c r="E51" s="91" t="s">
        <v>326</v>
      </c>
      <c r="F51" s="92">
        <v>60</v>
      </c>
      <c r="G51" s="88">
        <v>149887.58431176617</v>
      </c>
      <c r="H51" s="93" t="s">
        <v>27</v>
      </c>
      <c r="I51" s="93" t="s">
        <v>141</v>
      </c>
      <c r="J51" s="95">
        <v>400.3</v>
      </c>
      <c r="K51" s="90" t="s">
        <v>266</v>
      </c>
      <c r="L51" s="9" t="s">
        <v>164</v>
      </c>
      <c r="M51" s="6">
        <v>4</v>
      </c>
    </row>
    <row r="52" spans="1:13" ht="49.5" x14ac:dyDescent="0.25">
      <c r="A52" s="6">
        <v>51</v>
      </c>
      <c r="B52" s="90" t="s">
        <v>240</v>
      </c>
      <c r="C52" s="90" t="s">
        <v>308</v>
      </c>
      <c r="D52" s="90" t="s">
        <v>257</v>
      </c>
      <c r="E52" s="91" t="s">
        <v>327</v>
      </c>
      <c r="F52" s="92">
        <v>100</v>
      </c>
      <c r="G52" s="88">
        <v>167532.24995811694</v>
      </c>
      <c r="H52" s="93" t="s">
        <v>15</v>
      </c>
      <c r="I52" s="93" t="s">
        <v>72</v>
      </c>
      <c r="J52" s="95">
        <v>596.9</v>
      </c>
      <c r="K52" s="90" t="s">
        <v>257</v>
      </c>
      <c r="L52" s="9" t="s">
        <v>164</v>
      </c>
      <c r="M52" s="6">
        <v>4</v>
      </c>
    </row>
    <row r="53" spans="1:13" ht="49.5" x14ac:dyDescent="0.25">
      <c r="A53" s="6">
        <v>52</v>
      </c>
      <c r="B53" s="90" t="s">
        <v>242</v>
      </c>
      <c r="C53" s="90" t="s">
        <v>309</v>
      </c>
      <c r="D53" s="90" t="s">
        <v>246</v>
      </c>
      <c r="E53" s="91" t="s">
        <v>328</v>
      </c>
      <c r="F53" s="92">
        <v>45</v>
      </c>
      <c r="G53" s="88">
        <v>157342.65734265733</v>
      </c>
      <c r="H53" s="93" t="s">
        <v>27</v>
      </c>
      <c r="I53" s="93" t="s">
        <v>122</v>
      </c>
      <c r="J53" s="95">
        <v>286</v>
      </c>
      <c r="K53" s="90" t="s">
        <v>246</v>
      </c>
      <c r="L53" s="9" t="s">
        <v>164</v>
      </c>
      <c r="M53" s="6">
        <v>4</v>
      </c>
    </row>
    <row r="54" spans="1:13" ht="49.5" x14ac:dyDescent="0.25">
      <c r="A54" s="6">
        <v>53</v>
      </c>
      <c r="B54" s="90" t="s">
        <v>242</v>
      </c>
      <c r="C54" s="90" t="s">
        <v>310</v>
      </c>
      <c r="D54" s="90" t="s">
        <v>246</v>
      </c>
      <c r="E54" s="91" t="s">
        <v>328</v>
      </c>
      <c r="F54" s="92">
        <v>20</v>
      </c>
      <c r="G54" s="88">
        <v>155763.23987538941</v>
      </c>
      <c r="H54" s="93" t="s">
        <v>27</v>
      </c>
      <c r="I54" s="93" t="s">
        <v>36</v>
      </c>
      <c r="J54" s="95">
        <v>128.4</v>
      </c>
      <c r="K54" s="90" t="s">
        <v>246</v>
      </c>
      <c r="L54" s="9" t="s">
        <v>164</v>
      </c>
      <c r="M54" s="6">
        <v>4</v>
      </c>
    </row>
    <row r="55" spans="1:13" ht="49.5" x14ac:dyDescent="0.25">
      <c r="A55" s="6">
        <v>54</v>
      </c>
      <c r="B55" s="90" t="s">
        <v>241</v>
      </c>
      <c r="C55" s="90" t="s">
        <v>311</v>
      </c>
      <c r="D55" s="90" t="s">
        <v>282</v>
      </c>
      <c r="E55" s="91" t="s">
        <v>329</v>
      </c>
      <c r="F55" s="92">
        <v>450</v>
      </c>
      <c r="G55" s="88">
        <v>166697.5365808483</v>
      </c>
      <c r="H55" s="93" t="s">
        <v>78</v>
      </c>
      <c r="I55" s="93" t="s">
        <v>238</v>
      </c>
      <c r="J55" s="95">
        <v>2699.5</v>
      </c>
      <c r="K55" s="90" t="s">
        <v>282</v>
      </c>
      <c r="L55" s="9" t="s">
        <v>164</v>
      </c>
      <c r="M55" s="6">
        <v>4</v>
      </c>
    </row>
    <row r="56" spans="1:13" ht="49.5" x14ac:dyDescent="0.25">
      <c r="A56" s="6">
        <v>55</v>
      </c>
      <c r="B56" s="90" t="s">
        <v>242</v>
      </c>
      <c r="C56" s="90" t="s">
        <v>312</v>
      </c>
      <c r="D56" s="90" t="s">
        <v>317</v>
      </c>
      <c r="E56" s="91" t="s">
        <v>330</v>
      </c>
      <c r="F56" s="92">
        <v>50</v>
      </c>
      <c r="G56" s="88">
        <v>153374.23312883437</v>
      </c>
      <c r="H56" s="93" t="s">
        <v>1</v>
      </c>
      <c r="I56" s="93" t="s">
        <v>31</v>
      </c>
      <c r="J56" s="95">
        <v>326</v>
      </c>
      <c r="K56" s="90" t="s">
        <v>317</v>
      </c>
      <c r="L56" s="9" t="s">
        <v>164</v>
      </c>
      <c r="M56" s="6">
        <v>4</v>
      </c>
    </row>
    <row r="57" spans="1:13" ht="49.5" x14ac:dyDescent="0.25">
      <c r="A57" s="6">
        <v>56</v>
      </c>
      <c r="B57" s="90" t="s">
        <v>240</v>
      </c>
      <c r="C57" s="90" t="s">
        <v>532</v>
      </c>
      <c r="D57" s="90" t="s">
        <v>284</v>
      </c>
      <c r="E57" s="91" t="s">
        <v>331</v>
      </c>
      <c r="F57" s="92">
        <v>50</v>
      </c>
      <c r="G57" s="88">
        <v>169033.13049357673</v>
      </c>
      <c r="H57" s="93" t="s">
        <v>14</v>
      </c>
      <c r="I57" s="93" t="s">
        <v>84</v>
      </c>
      <c r="J57" s="95">
        <v>295.8</v>
      </c>
      <c r="K57" s="90" t="s">
        <v>284</v>
      </c>
      <c r="L57" s="9" t="s">
        <v>164</v>
      </c>
      <c r="M57" s="6">
        <v>4</v>
      </c>
    </row>
    <row r="58" spans="1:13" ht="49.5" x14ac:dyDescent="0.25">
      <c r="A58" s="6">
        <v>57</v>
      </c>
      <c r="B58" s="90" t="s">
        <v>242</v>
      </c>
      <c r="C58" s="90" t="s">
        <v>533</v>
      </c>
      <c r="D58" s="90" t="s">
        <v>244</v>
      </c>
      <c r="E58" s="91" t="s">
        <v>332</v>
      </c>
      <c r="F58" s="92">
        <v>60</v>
      </c>
      <c r="G58" s="88">
        <v>155440.41450777202</v>
      </c>
      <c r="H58" s="93" t="s">
        <v>314</v>
      </c>
      <c r="I58" s="93" t="s">
        <v>313</v>
      </c>
      <c r="J58" s="95">
        <v>386</v>
      </c>
      <c r="K58" s="90" t="s">
        <v>244</v>
      </c>
      <c r="L58" s="9" t="s">
        <v>164</v>
      </c>
      <c r="M58" s="6">
        <v>4</v>
      </c>
    </row>
    <row r="59" spans="1:13" ht="49.5" x14ac:dyDescent="0.25">
      <c r="A59" s="6">
        <v>58</v>
      </c>
      <c r="B59" s="90" t="s">
        <v>242</v>
      </c>
      <c r="C59" s="90" t="s">
        <v>170</v>
      </c>
      <c r="D59" s="90" t="s">
        <v>254</v>
      </c>
      <c r="E59" s="91" t="s">
        <v>340</v>
      </c>
      <c r="F59" s="92">
        <v>60</v>
      </c>
      <c r="G59" s="88">
        <v>160000</v>
      </c>
      <c r="H59" s="93" t="s">
        <v>40</v>
      </c>
      <c r="I59" s="93">
        <v>428</v>
      </c>
      <c r="J59" s="95">
        <v>375</v>
      </c>
      <c r="K59" s="90" t="s">
        <v>254</v>
      </c>
      <c r="L59" s="9" t="s">
        <v>164</v>
      </c>
      <c r="M59" s="6">
        <v>4</v>
      </c>
    </row>
    <row r="60" spans="1:13" ht="66" x14ac:dyDescent="0.25">
      <c r="A60" s="6">
        <v>59</v>
      </c>
      <c r="B60" s="90" t="s">
        <v>240</v>
      </c>
      <c r="C60" s="90" t="s">
        <v>239</v>
      </c>
      <c r="D60" s="90" t="s">
        <v>339</v>
      </c>
      <c r="E60" s="91" t="s">
        <v>341</v>
      </c>
      <c r="F60" s="92">
        <v>150</v>
      </c>
      <c r="G60" s="88">
        <v>153531.21801432958</v>
      </c>
      <c r="H60" s="93" t="s">
        <v>8</v>
      </c>
      <c r="I60" s="93" t="s">
        <v>29</v>
      </c>
      <c r="J60" s="95">
        <v>977</v>
      </c>
      <c r="K60" s="90" t="s">
        <v>339</v>
      </c>
      <c r="L60" s="9" t="s">
        <v>164</v>
      </c>
      <c r="M60" s="6">
        <v>4</v>
      </c>
    </row>
    <row r="61" spans="1:13" ht="49.5" x14ac:dyDescent="0.25">
      <c r="A61" s="6">
        <v>60</v>
      </c>
      <c r="B61" s="90" t="s">
        <v>241</v>
      </c>
      <c r="C61" s="90" t="s">
        <v>534</v>
      </c>
      <c r="D61" s="90" t="s">
        <v>334</v>
      </c>
      <c r="E61" s="91" t="s">
        <v>342</v>
      </c>
      <c r="F61" s="92">
        <v>70</v>
      </c>
      <c r="G61" s="88">
        <v>154901.52688647932</v>
      </c>
      <c r="H61" s="93" t="s">
        <v>54</v>
      </c>
      <c r="I61" s="93" t="s">
        <v>58</v>
      </c>
      <c r="J61" s="95">
        <v>451.9</v>
      </c>
      <c r="K61" s="90" t="s">
        <v>334</v>
      </c>
      <c r="L61" s="9" t="s">
        <v>164</v>
      </c>
      <c r="M61" s="6">
        <v>4</v>
      </c>
    </row>
    <row r="62" spans="1:13" ht="49.5" x14ac:dyDescent="0.25">
      <c r="A62" s="6">
        <v>61</v>
      </c>
      <c r="B62" s="90" t="s">
        <v>240</v>
      </c>
      <c r="C62" s="90" t="s">
        <v>535</v>
      </c>
      <c r="D62" s="90" t="s">
        <v>245</v>
      </c>
      <c r="E62" s="91" t="s">
        <v>343</v>
      </c>
      <c r="F62" s="92">
        <v>40</v>
      </c>
      <c r="G62" s="88">
        <v>151630.0227445034</v>
      </c>
      <c r="H62" s="93" t="s">
        <v>86</v>
      </c>
      <c r="I62" s="93" t="s">
        <v>130</v>
      </c>
      <c r="J62" s="95">
        <v>263.8</v>
      </c>
      <c r="K62" s="90" t="s">
        <v>245</v>
      </c>
      <c r="L62" s="9" t="s">
        <v>164</v>
      </c>
      <c r="M62" s="6">
        <v>4</v>
      </c>
    </row>
    <row r="63" spans="1:13" ht="49.5" x14ac:dyDescent="0.25">
      <c r="A63" s="6">
        <v>62</v>
      </c>
      <c r="B63" s="90" t="s">
        <v>241</v>
      </c>
      <c r="C63" s="90" t="s">
        <v>281</v>
      </c>
      <c r="D63" s="90" t="s">
        <v>248</v>
      </c>
      <c r="E63" s="91" t="s">
        <v>344</v>
      </c>
      <c r="F63" s="92">
        <v>200</v>
      </c>
      <c r="G63" s="88">
        <v>164581.96181698484</v>
      </c>
      <c r="H63" s="93" t="s">
        <v>79</v>
      </c>
      <c r="I63" s="93" t="s">
        <v>77</v>
      </c>
      <c r="J63" s="95">
        <v>1215.2</v>
      </c>
      <c r="K63" s="90" t="s">
        <v>248</v>
      </c>
      <c r="L63" s="9" t="s">
        <v>164</v>
      </c>
      <c r="M63" s="6">
        <v>4</v>
      </c>
    </row>
    <row r="64" spans="1:13" ht="49.5" x14ac:dyDescent="0.25">
      <c r="A64" s="6">
        <v>63</v>
      </c>
      <c r="B64" s="90" t="s">
        <v>242</v>
      </c>
      <c r="C64" s="90" t="s">
        <v>335</v>
      </c>
      <c r="D64" s="90" t="s">
        <v>260</v>
      </c>
      <c r="E64" s="91" t="s">
        <v>345</v>
      </c>
      <c r="F64" s="92">
        <v>60</v>
      </c>
      <c r="G64" s="88">
        <v>167597.76536312848</v>
      </c>
      <c r="H64" s="93" t="s">
        <v>36</v>
      </c>
      <c r="I64" s="93" t="s">
        <v>66</v>
      </c>
      <c r="J64" s="95">
        <v>358</v>
      </c>
      <c r="K64" s="90" t="s">
        <v>260</v>
      </c>
      <c r="L64" s="9" t="s">
        <v>164</v>
      </c>
      <c r="M64" s="6">
        <v>4</v>
      </c>
    </row>
    <row r="65" spans="1:13" ht="49.5" x14ac:dyDescent="0.25">
      <c r="A65" s="6">
        <v>64</v>
      </c>
      <c r="B65" s="90" t="s">
        <v>242</v>
      </c>
      <c r="C65" s="90" t="s">
        <v>229</v>
      </c>
      <c r="D65" s="90" t="s">
        <v>252</v>
      </c>
      <c r="E65" s="91" t="s">
        <v>346</v>
      </c>
      <c r="F65" s="92">
        <v>70</v>
      </c>
      <c r="G65" s="88">
        <v>158658.20489573889</v>
      </c>
      <c r="H65" s="93" t="s">
        <v>50</v>
      </c>
      <c r="I65" s="93" t="s">
        <v>73</v>
      </c>
      <c r="J65" s="95">
        <v>441.2</v>
      </c>
      <c r="K65" s="90" t="s">
        <v>252</v>
      </c>
      <c r="L65" s="9" t="s">
        <v>164</v>
      </c>
      <c r="M65" s="6">
        <v>4</v>
      </c>
    </row>
    <row r="66" spans="1:13" ht="49.5" x14ac:dyDescent="0.25">
      <c r="A66" s="6">
        <v>65</v>
      </c>
      <c r="B66" s="90" t="s">
        <v>241</v>
      </c>
      <c r="C66" s="90" t="s">
        <v>333</v>
      </c>
      <c r="D66" s="90" t="s">
        <v>250</v>
      </c>
      <c r="E66" s="91" t="s">
        <v>347</v>
      </c>
      <c r="F66" s="92">
        <v>30</v>
      </c>
      <c r="G66" s="88">
        <v>150150.15015015015</v>
      </c>
      <c r="H66" s="93" t="s">
        <v>41</v>
      </c>
      <c r="I66" s="93" t="s">
        <v>113</v>
      </c>
      <c r="J66" s="95">
        <v>199.8</v>
      </c>
      <c r="K66" s="90" t="s">
        <v>250</v>
      </c>
      <c r="L66" s="9" t="s">
        <v>164</v>
      </c>
      <c r="M66" s="6">
        <v>4</v>
      </c>
    </row>
    <row r="67" spans="1:13" ht="49.5" x14ac:dyDescent="0.25">
      <c r="A67" s="6">
        <v>66</v>
      </c>
      <c r="B67" s="90" t="s">
        <v>241</v>
      </c>
      <c r="C67" s="90" t="s">
        <v>333</v>
      </c>
      <c r="D67" s="90" t="s">
        <v>250</v>
      </c>
      <c r="E67" s="91" t="s">
        <v>347</v>
      </c>
      <c r="F67" s="92">
        <v>15</v>
      </c>
      <c r="G67" s="88">
        <v>168350.16835016836</v>
      </c>
      <c r="H67" s="93" t="s">
        <v>41</v>
      </c>
      <c r="I67" s="93" t="s">
        <v>55</v>
      </c>
      <c r="J67" s="95">
        <v>89.1</v>
      </c>
      <c r="K67" s="90" t="s">
        <v>250</v>
      </c>
      <c r="L67" s="9" t="s">
        <v>164</v>
      </c>
      <c r="M67" s="6">
        <v>4</v>
      </c>
    </row>
    <row r="68" spans="1:13" ht="49.5" x14ac:dyDescent="0.25">
      <c r="A68" s="6">
        <v>67</v>
      </c>
      <c r="B68" s="90" t="s">
        <v>242</v>
      </c>
      <c r="C68" s="90" t="s">
        <v>336</v>
      </c>
      <c r="D68" s="90" t="s">
        <v>243</v>
      </c>
      <c r="E68" s="91" t="s">
        <v>348</v>
      </c>
      <c r="F68" s="92">
        <v>60</v>
      </c>
      <c r="G68" s="88">
        <v>167597.76536312848</v>
      </c>
      <c r="H68" s="93" t="s">
        <v>59</v>
      </c>
      <c r="I68" s="93" t="s">
        <v>108</v>
      </c>
      <c r="J68" s="95">
        <v>358</v>
      </c>
      <c r="K68" s="90" t="s">
        <v>243</v>
      </c>
      <c r="L68" s="9" t="s">
        <v>164</v>
      </c>
      <c r="M68" s="6">
        <v>4</v>
      </c>
    </row>
    <row r="69" spans="1:13" ht="49.5" x14ac:dyDescent="0.25">
      <c r="A69" s="6">
        <v>68</v>
      </c>
      <c r="B69" s="90" t="s">
        <v>240</v>
      </c>
      <c r="C69" s="90" t="s">
        <v>536</v>
      </c>
      <c r="D69" s="90" t="s">
        <v>257</v>
      </c>
      <c r="E69" s="91" t="s">
        <v>349</v>
      </c>
      <c r="F69" s="92">
        <v>70</v>
      </c>
      <c r="G69" s="88">
        <v>161089.88815759192</v>
      </c>
      <c r="H69" s="93" t="s">
        <v>42</v>
      </c>
      <c r="I69" s="93" t="s">
        <v>140</v>
      </c>
      <c r="J69" s="95">
        <v>434.54</v>
      </c>
      <c r="K69" s="90" t="s">
        <v>257</v>
      </c>
      <c r="L69" s="9" t="s">
        <v>164</v>
      </c>
      <c r="M69" s="6">
        <v>4</v>
      </c>
    </row>
    <row r="70" spans="1:13" ht="49.5" x14ac:dyDescent="0.25">
      <c r="A70" s="6">
        <v>69</v>
      </c>
      <c r="B70" s="90" t="s">
        <v>240</v>
      </c>
      <c r="C70" s="90" t="s">
        <v>537</v>
      </c>
      <c r="D70" s="90" t="s">
        <v>257</v>
      </c>
      <c r="E70" s="91" t="s">
        <v>350</v>
      </c>
      <c r="F70" s="92">
        <v>250</v>
      </c>
      <c r="G70" s="88">
        <v>157629.25598991173</v>
      </c>
      <c r="H70" s="93" t="s">
        <v>20</v>
      </c>
      <c r="I70" s="93" t="s">
        <v>80</v>
      </c>
      <c r="J70" s="95">
        <v>1586</v>
      </c>
      <c r="K70" s="90" t="s">
        <v>257</v>
      </c>
      <c r="L70" s="9" t="s">
        <v>164</v>
      </c>
      <c r="M70" s="6">
        <v>4</v>
      </c>
    </row>
    <row r="71" spans="1:13" ht="49.5" x14ac:dyDescent="0.25">
      <c r="A71" s="6">
        <v>70</v>
      </c>
      <c r="B71" s="90" t="s">
        <v>240</v>
      </c>
      <c r="C71" s="90" t="s">
        <v>337</v>
      </c>
      <c r="D71" s="90" t="s">
        <v>256</v>
      </c>
      <c r="E71" s="91" t="s">
        <v>351</v>
      </c>
      <c r="F71" s="92">
        <v>55</v>
      </c>
      <c r="G71" s="88">
        <v>158318.94070236041</v>
      </c>
      <c r="H71" s="93" t="s">
        <v>15</v>
      </c>
      <c r="I71" s="93" t="s">
        <v>49</v>
      </c>
      <c r="J71" s="95">
        <v>347.4</v>
      </c>
      <c r="K71" s="90" t="s">
        <v>256</v>
      </c>
      <c r="L71" s="9" t="s">
        <v>164</v>
      </c>
      <c r="M71" s="6">
        <v>4</v>
      </c>
    </row>
    <row r="72" spans="1:13" ht="49.5" x14ac:dyDescent="0.25">
      <c r="A72" s="6">
        <v>71</v>
      </c>
      <c r="B72" s="90" t="s">
        <v>240</v>
      </c>
      <c r="C72" s="90" t="s">
        <v>338</v>
      </c>
      <c r="D72" s="90" t="s">
        <v>261</v>
      </c>
      <c r="E72" s="91" t="s">
        <v>352</v>
      </c>
      <c r="F72" s="92">
        <v>250</v>
      </c>
      <c r="G72" s="88">
        <v>163698.27134625457</v>
      </c>
      <c r="H72" s="93" t="s">
        <v>21</v>
      </c>
      <c r="I72" s="93" t="s">
        <v>23</v>
      </c>
      <c r="J72" s="95">
        <v>1527.2</v>
      </c>
      <c r="K72" s="90" t="s">
        <v>261</v>
      </c>
      <c r="L72" s="9" t="s">
        <v>164</v>
      </c>
      <c r="M72" s="6">
        <v>4</v>
      </c>
    </row>
    <row r="73" spans="1:13" ht="49.5" x14ac:dyDescent="0.25">
      <c r="A73" s="6">
        <v>72</v>
      </c>
      <c r="B73" s="90" t="s">
        <v>241</v>
      </c>
      <c r="C73" s="90" t="s">
        <v>383</v>
      </c>
      <c r="D73" s="90" t="s">
        <v>265</v>
      </c>
      <c r="E73" s="91" t="s">
        <v>353</v>
      </c>
      <c r="F73" s="92">
        <v>120</v>
      </c>
      <c r="G73" s="88">
        <v>150000</v>
      </c>
      <c r="H73" s="93" t="s">
        <v>34</v>
      </c>
      <c r="I73" s="93" t="s">
        <v>125</v>
      </c>
      <c r="J73" s="95">
        <v>800</v>
      </c>
      <c r="K73" s="90" t="s">
        <v>265</v>
      </c>
      <c r="L73" s="9" t="s">
        <v>164</v>
      </c>
      <c r="M73" s="6">
        <v>4</v>
      </c>
    </row>
    <row r="74" spans="1:13" x14ac:dyDescent="0.25">
      <c r="A74" s="32"/>
      <c r="B74" s="8"/>
      <c r="C74" s="32"/>
      <c r="D74" s="34" t="s">
        <v>406</v>
      </c>
      <c r="E74" s="32"/>
      <c r="F74" s="6"/>
      <c r="G74" s="41">
        <v>72</v>
      </c>
      <c r="H74" s="8"/>
      <c r="I74" s="8"/>
      <c r="J74" s="8"/>
      <c r="K74" s="32"/>
      <c r="L74" s="96"/>
      <c r="M74" s="32"/>
    </row>
    <row r="75" spans="1:13" x14ac:dyDescent="0.25">
      <c r="A75" s="32"/>
      <c r="B75" s="8"/>
      <c r="C75" s="32"/>
      <c r="D75" s="38" t="s">
        <v>391</v>
      </c>
      <c r="E75" s="32"/>
      <c r="F75" s="32"/>
      <c r="G75" s="42" cm="1">
        <f t="array" ref="G75">ROUND(SUM(G2:G73/G74),-3)</f>
        <v>160000</v>
      </c>
      <c r="H75" s="8"/>
      <c r="I75" s="8"/>
      <c r="J75" s="8"/>
      <c r="K75" s="32"/>
      <c r="L75" s="96"/>
      <c r="M75" s="32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FF00"/>
  </sheetPr>
  <dimension ref="A1:M12"/>
  <sheetViews>
    <sheetView workbookViewId="0">
      <selection activeCell="G12" sqref="G12"/>
    </sheetView>
  </sheetViews>
  <sheetFormatPr defaultColWidth="9.140625" defaultRowHeight="16.5" x14ac:dyDescent="0.25"/>
  <cols>
    <col min="1" max="1" width="7.5703125" style="4" customWidth="1"/>
    <col min="2" max="2" width="12.28515625" style="98" customWidth="1"/>
    <col min="3" max="3" width="12.140625" style="4" customWidth="1"/>
    <col min="4" max="4" width="26.42578125" style="4" customWidth="1"/>
    <col min="5" max="5" width="16.140625" style="4" customWidth="1"/>
    <col min="6" max="6" width="15.42578125" style="4" customWidth="1"/>
    <col min="7" max="7" width="16.140625" style="4" customWidth="1"/>
    <col min="8" max="8" width="9.85546875" style="4" customWidth="1"/>
    <col min="9" max="9" width="10.140625" style="4" customWidth="1"/>
    <col min="10" max="10" width="12" style="4" customWidth="1"/>
    <col min="11" max="11" width="24.7109375" style="4" customWidth="1"/>
    <col min="12" max="12" width="12.85546875" style="4" customWidth="1"/>
    <col min="13" max="13" width="11.5703125" style="4" customWidth="1"/>
    <col min="14" max="16384" width="9.140625" style="4"/>
  </cols>
  <sheetData>
    <row r="1" spans="1:13" s="3" customFormat="1" ht="66" x14ac:dyDescent="0.2">
      <c r="A1" s="1" t="s">
        <v>371</v>
      </c>
      <c r="B1" s="1" t="s">
        <v>372</v>
      </c>
      <c r="C1" s="1" t="s">
        <v>373</v>
      </c>
      <c r="D1" s="2" t="s">
        <v>374</v>
      </c>
      <c r="E1" s="1" t="s">
        <v>375</v>
      </c>
      <c r="F1" s="1" t="s">
        <v>376</v>
      </c>
      <c r="G1" s="1" t="s">
        <v>376</v>
      </c>
      <c r="H1" s="1" t="s">
        <v>377</v>
      </c>
      <c r="I1" s="1" t="s">
        <v>378</v>
      </c>
      <c r="J1" s="1" t="s">
        <v>379</v>
      </c>
      <c r="K1" s="1" t="s">
        <v>380</v>
      </c>
      <c r="L1" s="1" t="s">
        <v>381</v>
      </c>
      <c r="M1" s="1" t="s">
        <v>382</v>
      </c>
    </row>
    <row r="2" spans="1:13" ht="49.5" x14ac:dyDescent="0.25">
      <c r="A2" s="6">
        <v>1</v>
      </c>
      <c r="B2" s="9" t="s">
        <v>187</v>
      </c>
      <c r="C2" s="9" t="s">
        <v>206</v>
      </c>
      <c r="D2" s="8" t="s">
        <v>207</v>
      </c>
      <c r="E2" s="13">
        <v>45811</v>
      </c>
      <c r="F2" s="6">
        <v>300</v>
      </c>
      <c r="G2" s="99">
        <v>147354.97814234492</v>
      </c>
      <c r="H2" s="6" t="s">
        <v>35</v>
      </c>
      <c r="I2" s="6" t="s">
        <v>60</v>
      </c>
      <c r="J2" s="94">
        <v>2035.9</v>
      </c>
      <c r="K2" s="9" t="s">
        <v>208</v>
      </c>
      <c r="L2" s="9" t="s">
        <v>25</v>
      </c>
      <c r="M2" s="6">
        <v>4</v>
      </c>
    </row>
    <row r="3" spans="1:13" ht="49.5" x14ac:dyDescent="0.25">
      <c r="A3" s="6">
        <v>2</v>
      </c>
      <c r="B3" s="9" t="s">
        <v>187</v>
      </c>
      <c r="C3" s="9" t="s">
        <v>233</v>
      </c>
      <c r="D3" s="8" t="s">
        <v>538</v>
      </c>
      <c r="E3" s="14" t="s">
        <v>143</v>
      </c>
      <c r="F3" s="6">
        <v>70</v>
      </c>
      <c r="G3" s="99">
        <v>178571.42857142858</v>
      </c>
      <c r="H3" s="6" t="s">
        <v>12</v>
      </c>
      <c r="I3" s="6" t="s">
        <v>144</v>
      </c>
      <c r="J3" s="94">
        <v>392</v>
      </c>
      <c r="K3" s="9" t="s">
        <v>208</v>
      </c>
      <c r="L3" s="9" t="s">
        <v>25</v>
      </c>
      <c r="M3" s="6">
        <v>4</v>
      </c>
    </row>
    <row r="4" spans="1:13" ht="49.5" x14ac:dyDescent="0.25">
      <c r="A4" s="6">
        <v>3</v>
      </c>
      <c r="B4" s="9" t="s">
        <v>241</v>
      </c>
      <c r="C4" s="9" t="s">
        <v>274</v>
      </c>
      <c r="D4" s="8" t="s">
        <v>275</v>
      </c>
      <c r="E4" s="14" t="s">
        <v>154</v>
      </c>
      <c r="F4" s="6">
        <v>250</v>
      </c>
      <c r="G4" s="99">
        <v>149548.36394089847</v>
      </c>
      <c r="H4" s="6" t="s">
        <v>72</v>
      </c>
      <c r="I4" s="6" t="s">
        <v>26</v>
      </c>
      <c r="J4" s="94">
        <v>1671.7</v>
      </c>
      <c r="K4" s="9" t="s">
        <v>272</v>
      </c>
      <c r="L4" s="9" t="s">
        <v>25</v>
      </c>
      <c r="M4" s="6">
        <v>4</v>
      </c>
    </row>
    <row r="5" spans="1:13" ht="49.5" x14ac:dyDescent="0.25">
      <c r="A5" s="6">
        <v>4</v>
      </c>
      <c r="B5" s="90" t="s">
        <v>240</v>
      </c>
      <c r="C5" s="90" t="s">
        <v>222</v>
      </c>
      <c r="D5" s="89" t="s">
        <v>539</v>
      </c>
      <c r="E5" s="14" t="s">
        <v>163</v>
      </c>
      <c r="F5" s="6">
        <v>150</v>
      </c>
      <c r="G5" s="99">
        <v>172811.0599078341</v>
      </c>
      <c r="H5" s="93" t="s">
        <v>19</v>
      </c>
      <c r="I5" s="93" t="s">
        <v>69</v>
      </c>
      <c r="J5" s="95">
        <v>868</v>
      </c>
      <c r="K5" s="90" t="s">
        <v>357</v>
      </c>
      <c r="L5" s="90" t="s">
        <v>25</v>
      </c>
      <c r="M5" s="6">
        <v>4</v>
      </c>
    </row>
    <row r="6" spans="1:13" ht="33" x14ac:dyDescent="0.25">
      <c r="A6" s="6">
        <v>5</v>
      </c>
      <c r="B6" s="90" t="s">
        <v>241</v>
      </c>
      <c r="C6" s="90" t="s">
        <v>354</v>
      </c>
      <c r="D6" s="89" t="s">
        <v>540</v>
      </c>
      <c r="E6" s="14" t="s">
        <v>169</v>
      </c>
      <c r="F6" s="6">
        <v>250</v>
      </c>
      <c r="G6" s="99">
        <v>171456.00438927373</v>
      </c>
      <c r="H6" s="93" t="s">
        <v>33</v>
      </c>
      <c r="I6" s="93" t="s">
        <v>153</v>
      </c>
      <c r="J6" s="95">
        <v>1458.1</v>
      </c>
      <c r="K6" s="90" t="s">
        <v>250</v>
      </c>
      <c r="L6" s="90" t="s">
        <v>25</v>
      </c>
      <c r="M6" s="6">
        <v>4</v>
      </c>
    </row>
    <row r="7" spans="1:13" ht="49.5" x14ac:dyDescent="0.25">
      <c r="A7" s="6">
        <v>6</v>
      </c>
      <c r="B7" s="90" t="s">
        <v>241</v>
      </c>
      <c r="C7" s="90" t="s">
        <v>355</v>
      </c>
      <c r="D7" s="89" t="s">
        <v>356</v>
      </c>
      <c r="E7" s="14" t="s">
        <v>176</v>
      </c>
      <c r="F7" s="6">
        <v>200</v>
      </c>
      <c r="G7" s="99">
        <v>153727.90161414296</v>
      </c>
      <c r="H7" s="93" t="s">
        <v>34</v>
      </c>
      <c r="I7" s="93" t="s">
        <v>124</v>
      </c>
      <c r="J7" s="95">
        <v>1301</v>
      </c>
      <c r="K7" s="90" t="s">
        <v>316</v>
      </c>
      <c r="L7" s="90" t="s">
        <v>25</v>
      </c>
      <c r="M7" s="6">
        <v>4</v>
      </c>
    </row>
    <row r="8" spans="1:13" ht="66" x14ac:dyDescent="0.25">
      <c r="A8" s="6">
        <v>7</v>
      </c>
      <c r="B8" s="90" t="s">
        <v>241</v>
      </c>
      <c r="C8" s="90" t="s">
        <v>358</v>
      </c>
      <c r="D8" s="89" t="s">
        <v>541</v>
      </c>
      <c r="E8" s="14" t="s">
        <v>178</v>
      </c>
      <c r="F8" s="6">
        <v>250</v>
      </c>
      <c r="G8" s="99">
        <v>147318.7978786093</v>
      </c>
      <c r="H8" s="93" t="s">
        <v>19</v>
      </c>
      <c r="I8" s="93" t="s">
        <v>139</v>
      </c>
      <c r="J8" s="95">
        <v>1697</v>
      </c>
      <c r="K8" s="90" t="s">
        <v>362</v>
      </c>
      <c r="L8" s="90" t="s">
        <v>25</v>
      </c>
      <c r="M8" s="6">
        <v>4</v>
      </c>
    </row>
    <row r="9" spans="1:13" ht="49.5" x14ac:dyDescent="0.25">
      <c r="A9" s="6">
        <v>8</v>
      </c>
      <c r="B9" s="90" t="s">
        <v>242</v>
      </c>
      <c r="C9" s="90" t="s">
        <v>359</v>
      </c>
      <c r="D9" s="89" t="s">
        <v>542</v>
      </c>
      <c r="E9" s="14" t="s">
        <v>318</v>
      </c>
      <c r="F9" s="6">
        <v>60</v>
      </c>
      <c r="G9" s="99">
        <v>164113.78555798685</v>
      </c>
      <c r="H9" s="93" t="s">
        <v>45</v>
      </c>
      <c r="I9" s="93" t="s">
        <v>74</v>
      </c>
      <c r="J9" s="95">
        <v>365.6</v>
      </c>
      <c r="K9" s="90" t="s">
        <v>363</v>
      </c>
      <c r="L9" s="90" t="s">
        <v>25</v>
      </c>
      <c r="M9" s="6">
        <v>4</v>
      </c>
    </row>
    <row r="10" spans="1:13" ht="49.5" x14ac:dyDescent="0.25">
      <c r="A10" s="6">
        <v>9</v>
      </c>
      <c r="B10" s="90" t="s">
        <v>242</v>
      </c>
      <c r="C10" s="90" t="s">
        <v>360</v>
      </c>
      <c r="D10" s="89" t="s">
        <v>361</v>
      </c>
      <c r="E10" s="14" t="s">
        <v>320</v>
      </c>
      <c r="F10" s="6">
        <v>350</v>
      </c>
      <c r="G10" s="99">
        <v>157515.75157515751</v>
      </c>
      <c r="H10" s="93" t="s">
        <v>0</v>
      </c>
      <c r="I10" s="93" t="s">
        <v>62</v>
      </c>
      <c r="J10" s="95">
        <v>2222</v>
      </c>
      <c r="K10" s="90" t="s">
        <v>249</v>
      </c>
      <c r="L10" s="90" t="s">
        <v>25</v>
      </c>
      <c r="M10" s="6">
        <v>4</v>
      </c>
    </row>
    <row r="11" spans="1:13" x14ac:dyDescent="0.25">
      <c r="A11" s="32"/>
      <c r="B11" s="9"/>
      <c r="C11" s="32"/>
      <c r="D11" s="34" t="s">
        <v>406</v>
      </c>
      <c r="E11" s="32"/>
      <c r="F11" s="6"/>
      <c r="G11" s="41">
        <v>9</v>
      </c>
      <c r="H11" s="32"/>
      <c r="I11" s="32"/>
      <c r="J11" s="32"/>
      <c r="K11" s="32"/>
      <c r="L11" s="32"/>
      <c r="M11" s="32"/>
    </row>
    <row r="12" spans="1:13" x14ac:dyDescent="0.25">
      <c r="A12" s="32"/>
      <c r="B12" s="9"/>
      <c r="C12" s="32"/>
      <c r="D12" s="38" t="s">
        <v>391</v>
      </c>
      <c r="E12" s="32"/>
      <c r="F12" s="32"/>
      <c r="G12" s="42" cm="1">
        <f t="array" ref="G12">ROUND(SUM(G2:G10/G11),-3)</f>
        <v>160000</v>
      </c>
      <c r="H12" s="32"/>
      <c r="I12" s="32"/>
      <c r="J12" s="32"/>
      <c r="K12" s="32"/>
      <c r="L12" s="32"/>
      <c r="M12" s="32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FF00"/>
  </sheetPr>
  <dimension ref="A1:M11"/>
  <sheetViews>
    <sheetView workbookViewId="0">
      <selection activeCell="G11" sqref="G11"/>
    </sheetView>
  </sheetViews>
  <sheetFormatPr defaultColWidth="9.140625" defaultRowHeight="16.5" x14ac:dyDescent="0.25"/>
  <cols>
    <col min="1" max="1" width="7.5703125" style="4" customWidth="1"/>
    <col min="2" max="2" width="12.28515625" style="15" customWidth="1"/>
    <col min="3" max="3" width="12.140625" style="4" customWidth="1"/>
    <col min="4" max="4" width="26.42578125" style="4" customWidth="1"/>
    <col min="5" max="5" width="13.7109375" style="4" customWidth="1"/>
    <col min="6" max="6" width="15.42578125" style="4" customWidth="1"/>
    <col min="7" max="7" width="16.140625" style="4" customWidth="1"/>
    <col min="8" max="8" width="9.85546875" style="4" customWidth="1"/>
    <col min="9" max="9" width="10.140625" style="4" customWidth="1"/>
    <col min="10" max="10" width="9.28515625" style="4" customWidth="1"/>
    <col min="11" max="11" width="24.7109375" style="4" customWidth="1"/>
    <col min="12" max="12" width="12.85546875" style="4" customWidth="1"/>
    <col min="13" max="13" width="11.5703125" style="4" customWidth="1"/>
    <col min="14" max="16384" width="9.140625" style="4"/>
  </cols>
  <sheetData>
    <row r="1" spans="1:13" s="3" customFormat="1" ht="66" x14ac:dyDescent="0.2">
      <c r="A1" s="1" t="s">
        <v>371</v>
      </c>
      <c r="B1" s="1" t="s">
        <v>372</v>
      </c>
      <c r="C1" s="1" t="s">
        <v>373</v>
      </c>
      <c r="D1" s="2" t="s">
        <v>374</v>
      </c>
      <c r="E1" s="1" t="s">
        <v>375</v>
      </c>
      <c r="F1" s="1" t="s">
        <v>376</v>
      </c>
      <c r="G1" s="1" t="s">
        <v>376</v>
      </c>
      <c r="H1" s="1" t="s">
        <v>377</v>
      </c>
      <c r="I1" s="1" t="s">
        <v>378</v>
      </c>
      <c r="J1" s="1" t="s">
        <v>379</v>
      </c>
      <c r="K1" s="1" t="s">
        <v>380</v>
      </c>
      <c r="L1" s="1" t="s">
        <v>381</v>
      </c>
      <c r="M1" s="1" t="s">
        <v>382</v>
      </c>
    </row>
    <row r="2" spans="1:13" ht="49.5" x14ac:dyDescent="0.25">
      <c r="A2" s="6">
        <v>1</v>
      </c>
      <c r="B2" s="8" t="s">
        <v>187</v>
      </c>
      <c r="C2" s="7" t="s">
        <v>224</v>
      </c>
      <c r="D2" s="8" t="s">
        <v>225</v>
      </c>
      <c r="E2" s="14" t="s">
        <v>149</v>
      </c>
      <c r="F2" s="6">
        <v>2000</v>
      </c>
      <c r="G2" s="11">
        <v>95238.095238095237</v>
      </c>
      <c r="H2" s="6" t="s">
        <v>174</v>
      </c>
      <c r="I2" s="6" t="s">
        <v>226</v>
      </c>
      <c r="J2" s="6">
        <v>21000</v>
      </c>
      <c r="K2" s="9" t="s">
        <v>216</v>
      </c>
      <c r="L2" s="9" t="s">
        <v>227</v>
      </c>
      <c r="M2" s="6">
        <v>4</v>
      </c>
    </row>
    <row r="3" spans="1:13" ht="49.5" x14ac:dyDescent="0.25">
      <c r="A3" s="6">
        <v>2</v>
      </c>
      <c r="B3" s="8" t="s">
        <v>241</v>
      </c>
      <c r="C3" s="7" t="s">
        <v>268</v>
      </c>
      <c r="D3" s="8" t="s">
        <v>269</v>
      </c>
      <c r="E3" s="14" t="s">
        <v>168</v>
      </c>
      <c r="F3" s="6">
        <v>150</v>
      </c>
      <c r="G3" s="11">
        <v>53771.149985661032</v>
      </c>
      <c r="H3" s="6" t="s">
        <v>20</v>
      </c>
      <c r="I3" s="6" t="s">
        <v>37</v>
      </c>
      <c r="J3" s="6">
        <v>2789.6</v>
      </c>
      <c r="K3" s="9" t="s">
        <v>263</v>
      </c>
      <c r="L3" s="9" t="s">
        <v>227</v>
      </c>
      <c r="M3" s="6">
        <v>4</v>
      </c>
    </row>
    <row r="4" spans="1:13" ht="49.5" x14ac:dyDescent="0.25">
      <c r="A4" s="6">
        <v>3</v>
      </c>
      <c r="B4" s="8" t="s">
        <v>241</v>
      </c>
      <c r="C4" s="7" t="s">
        <v>273</v>
      </c>
      <c r="D4" s="8" t="s">
        <v>220</v>
      </c>
      <c r="E4" s="14" t="s">
        <v>177</v>
      </c>
      <c r="F4" s="6">
        <v>40</v>
      </c>
      <c r="G4" s="11">
        <v>61890.76280365156</v>
      </c>
      <c r="H4" s="6" t="s">
        <v>70</v>
      </c>
      <c r="I4" s="6" t="s">
        <v>94</v>
      </c>
      <c r="J4" s="6">
        <v>646.29999999999995</v>
      </c>
      <c r="K4" s="9" t="s">
        <v>264</v>
      </c>
      <c r="L4" s="9" t="s">
        <v>227</v>
      </c>
      <c r="M4" s="6">
        <v>4</v>
      </c>
    </row>
    <row r="5" spans="1:13" ht="49.5" x14ac:dyDescent="0.25">
      <c r="A5" s="6">
        <v>4</v>
      </c>
      <c r="B5" s="8" t="s">
        <v>241</v>
      </c>
      <c r="C5" s="7" t="s">
        <v>268</v>
      </c>
      <c r="D5" s="8" t="s">
        <v>269</v>
      </c>
      <c r="E5" s="14" t="s">
        <v>168</v>
      </c>
      <c r="F5" s="6">
        <v>150</v>
      </c>
      <c r="G5" s="11">
        <v>53771.149985661032</v>
      </c>
      <c r="H5" s="6" t="s">
        <v>20</v>
      </c>
      <c r="I5" s="6" t="s">
        <v>37</v>
      </c>
      <c r="J5" s="6">
        <v>2789.6</v>
      </c>
      <c r="K5" s="9" t="s">
        <v>263</v>
      </c>
      <c r="L5" s="9" t="s">
        <v>227</v>
      </c>
      <c r="M5" s="6">
        <v>4</v>
      </c>
    </row>
    <row r="6" spans="1:13" ht="49.5" x14ac:dyDescent="0.25">
      <c r="A6" s="6">
        <v>5</v>
      </c>
      <c r="B6" s="8" t="s">
        <v>241</v>
      </c>
      <c r="C6" s="7" t="s">
        <v>273</v>
      </c>
      <c r="D6" s="8" t="s">
        <v>220</v>
      </c>
      <c r="E6" s="14" t="s">
        <v>177</v>
      </c>
      <c r="F6" s="6">
        <v>40</v>
      </c>
      <c r="G6" s="11">
        <v>61890.76280365156</v>
      </c>
      <c r="H6" s="6" t="s">
        <v>70</v>
      </c>
      <c r="I6" s="6" t="s">
        <v>94</v>
      </c>
      <c r="J6" s="6">
        <v>646.29999999999995</v>
      </c>
      <c r="K6" s="9" t="s">
        <v>264</v>
      </c>
      <c r="L6" s="9" t="s">
        <v>227</v>
      </c>
      <c r="M6" s="6">
        <v>4</v>
      </c>
    </row>
    <row r="7" spans="1:13" ht="49.5" x14ac:dyDescent="0.25">
      <c r="A7" s="6">
        <v>6</v>
      </c>
      <c r="B7" s="8" t="s">
        <v>242</v>
      </c>
      <c r="C7" s="7" t="s">
        <v>364</v>
      </c>
      <c r="D7" s="8" t="s">
        <v>365</v>
      </c>
      <c r="E7" s="14" t="s">
        <v>323</v>
      </c>
      <c r="F7" s="6">
        <v>600</v>
      </c>
      <c r="G7" s="11">
        <v>44331.05545593382</v>
      </c>
      <c r="H7" s="6" t="s">
        <v>87</v>
      </c>
      <c r="I7" s="6" t="s">
        <v>102</v>
      </c>
      <c r="J7" s="6">
        <v>13534.53</v>
      </c>
      <c r="K7" s="9" t="s">
        <v>267</v>
      </c>
      <c r="L7" s="9" t="s">
        <v>227</v>
      </c>
      <c r="M7" s="6">
        <v>4</v>
      </c>
    </row>
    <row r="8" spans="1:13" ht="49.5" x14ac:dyDescent="0.25">
      <c r="A8" s="6">
        <v>7</v>
      </c>
      <c r="B8" s="8" t="s">
        <v>242</v>
      </c>
      <c r="C8" s="7" t="s">
        <v>366</v>
      </c>
      <c r="D8" s="8" t="s">
        <v>277</v>
      </c>
      <c r="E8" s="14" t="s">
        <v>369</v>
      </c>
      <c r="F8" s="6">
        <v>700</v>
      </c>
      <c r="G8" s="11">
        <v>40137.614678899081</v>
      </c>
      <c r="H8" s="6" t="s">
        <v>88</v>
      </c>
      <c r="I8" s="6" t="s">
        <v>106</v>
      </c>
      <c r="J8" s="6">
        <v>17440</v>
      </c>
      <c r="K8" s="9" t="s">
        <v>260</v>
      </c>
      <c r="L8" s="9" t="s">
        <v>227</v>
      </c>
      <c r="M8" s="6">
        <v>4</v>
      </c>
    </row>
    <row r="9" spans="1:13" ht="33" x14ac:dyDescent="0.25">
      <c r="A9" s="6">
        <v>8</v>
      </c>
      <c r="B9" s="8" t="s">
        <v>241</v>
      </c>
      <c r="C9" s="7" t="s">
        <v>367</v>
      </c>
      <c r="D9" s="8" t="s">
        <v>368</v>
      </c>
      <c r="E9" s="14" t="s">
        <v>370</v>
      </c>
      <c r="F9" s="6">
        <v>3300</v>
      </c>
      <c r="G9" s="11">
        <v>147211.02030619892</v>
      </c>
      <c r="H9" s="6" t="s">
        <v>64</v>
      </c>
      <c r="I9" s="6" t="s">
        <v>111</v>
      </c>
      <c r="J9" s="6">
        <v>22416.799999999999</v>
      </c>
      <c r="K9" s="9" t="s">
        <v>264</v>
      </c>
      <c r="L9" s="9" t="s">
        <v>227</v>
      </c>
      <c r="M9" s="6">
        <v>4</v>
      </c>
    </row>
    <row r="10" spans="1:13" x14ac:dyDescent="0.25">
      <c r="A10" s="32"/>
      <c r="B10" s="8"/>
      <c r="C10" s="32"/>
      <c r="D10" s="34" t="s">
        <v>406</v>
      </c>
      <c r="E10" s="32"/>
      <c r="F10" s="6"/>
      <c r="G10" s="41">
        <v>8</v>
      </c>
      <c r="H10" s="32"/>
      <c r="I10" s="32"/>
      <c r="J10" s="32"/>
      <c r="K10" s="32"/>
      <c r="L10" s="32"/>
      <c r="M10" s="32"/>
    </row>
    <row r="11" spans="1:13" x14ac:dyDescent="0.25">
      <c r="A11" s="32"/>
      <c r="B11" s="8"/>
      <c r="C11" s="32"/>
      <c r="D11" s="38" t="s">
        <v>391</v>
      </c>
      <c r="E11" s="32"/>
      <c r="F11" s="32"/>
      <c r="G11" s="42" cm="1">
        <f t="array" ref="G11">ROUND(SUM(G2:G9/G10),-3)</f>
        <v>70000</v>
      </c>
      <c r="H11" s="32"/>
      <c r="I11" s="32"/>
      <c r="J11" s="32"/>
      <c r="K11" s="32"/>
      <c r="L11" s="32"/>
      <c r="M11" s="32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R31"/>
  <sheetViews>
    <sheetView zoomScale="85" zoomScaleNormal="85" workbookViewId="0">
      <selection activeCell="F19" sqref="F19:H19"/>
    </sheetView>
  </sheetViews>
  <sheetFormatPr defaultColWidth="9.140625" defaultRowHeight="16.5" x14ac:dyDescent="0.25"/>
  <cols>
    <col min="1" max="1" width="5.42578125" style="24" customWidth="1"/>
    <col min="2" max="2" width="37.28515625" style="24" customWidth="1"/>
    <col min="3" max="5" width="15.42578125" style="24" customWidth="1"/>
    <col min="6" max="8" width="15.7109375" style="24" customWidth="1"/>
    <col min="9" max="11" width="15.140625" style="24" hidden="1" customWidth="1"/>
    <col min="12" max="12" width="11.28515625" style="24" customWidth="1"/>
    <col min="13" max="15" width="9.140625" style="24"/>
    <col min="16" max="16" width="14.42578125" style="24" bestFit="1" customWidth="1"/>
    <col min="17" max="17" width="16.5703125" style="24" customWidth="1"/>
    <col min="18" max="18" width="17" style="24" customWidth="1"/>
    <col min="19" max="16384" width="9.140625" style="24"/>
  </cols>
  <sheetData>
    <row r="1" spans="1:18" x14ac:dyDescent="0.25">
      <c r="A1" s="39" t="s">
        <v>455</v>
      </c>
      <c r="B1" s="39" t="s">
        <v>388</v>
      </c>
      <c r="C1" s="132" t="s">
        <v>456</v>
      </c>
      <c r="D1" s="133"/>
      <c r="E1" s="134"/>
      <c r="F1" s="135" t="s">
        <v>457</v>
      </c>
      <c r="G1" s="136"/>
      <c r="H1" s="137"/>
      <c r="I1" s="135" t="s">
        <v>458</v>
      </c>
      <c r="J1" s="136"/>
      <c r="K1" s="137"/>
    </row>
    <row r="2" spans="1:18" x14ac:dyDescent="0.25">
      <c r="A2" s="39"/>
      <c r="B2" s="39"/>
      <c r="C2" s="6" t="s">
        <v>459</v>
      </c>
      <c r="D2" s="6" t="s">
        <v>460</v>
      </c>
      <c r="E2" s="6" t="s">
        <v>461</v>
      </c>
      <c r="F2" s="6" t="s">
        <v>459</v>
      </c>
      <c r="G2" s="6" t="s">
        <v>460</v>
      </c>
      <c r="H2" s="6" t="s">
        <v>461</v>
      </c>
      <c r="I2" s="6" t="s">
        <v>459</v>
      </c>
      <c r="J2" s="6" t="s">
        <v>460</v>
      </c>
      <c r="K2" s="6" t="s">
        <v>461</v>
      </c>
    </row>
    <row r="3" spans="1:18" x14ac:dyDescent="0.25">
      <c r="A3" s="39">
        <v>1</v>
      </c>
      <c r="B3" s="65" t="s">
        <v>462</v>
      </c>
      <c r="C3" s="122">
        <v>500</v>
      </c>
      <c r="D3" s="123"/>
      <c r="E3" s="124"/>
      <c r="F3" s="138">
        <v>500</v>
      </c>
      <c r="G3" s="139"/>
      <c r="H3" s="140"/>
      <c r="I3" s="122">
        <v>500</v>
      </c>
      <c r="J3" s="123"/>
      <c r="K3" s="124"/>
    </row>
    <row r="4" spans="1:18" ht="33" x14ac:dyDescent="0.25">
      <c r="A4" s="39">
        <v>2</v>
      </c>
      <c r="B4" s="65" t="s">
        <v>463</v>
      </c>
      <c r="C4" s="122"/>
      <c r="D4" s="123"/>
      <c r="E4" s="123"/>
      <c r="F4" s="123"/>
      <c r="G4" s="123"/>
      <c r="H4" s="123"/>
      <c r="I4" s="123"/>
      <c r="J4" s="123"/>
      <c r="K4" s="124"/>
    </row>
    <row r="5" spans="1:18" x14ac:dyDescent="0.25">
      <c r="A5" s="39">
        <v>3</v>
      </c>
      <c r="B5" s="65" t="s">
        <v>464</v>
      </c>
      <c r="C5" s="6"/>
      <c r="D5" s="6"/>
      <c r="E5" s="6"/>
      <c r="F5" s="6"/>
      <c r="G5" s="6"/>
      <c r="H5" s="6"/>
      <c r="I5" s="6"/>
      <c r="J5" s="6"/>
      <c r="K5" s="6"/>
    </row>
    <row r="6" spans="1:18" x14ac:dyDescent="0.25">
      <c r="A6" s="66" t="s">
        <v>465</v>
      </c>
      <c r="B6" s="67" t="s">
        <v>466</v>
      </c>
      <c r="C6" s="68">
        <v>2550</v>
      </c>
      <c r="D6" s="68">
        <v>2595</v>
      </c>
      <c r="E6" s="68">
        <v>2550</v>
      </c>
      <c r="F6" s="68">
        <v>2550</v>
      </c>
      <c r="G6" s="68">
        <v>2650</v>
      </c>
      <c r="H6" s="68">
        <v>2600</v>
      </c>
      <c r="I6" s="68">
        <v>2655</v>
      </c>
      <c r="J6" s="68">
        <v>2640</v>
      </c>
      <c r="K6" s="68">
        <v>2750</v>
      </c>
      <c r="P6" s="68">
        <v>2500</v>
      </c>
      <c r="Q6" s="68">
        <v>2800</v>
      </c>
      <c r="R6" s="68">
        <v>2400</v>
      </c>
    </row>
    <row r="7" spans="1:18" x14ac:dyDescent="0.25">
      <c r="A7" s="66" t="s">
        <v>467</v>
      </c>
      <c r="B7" s="67" t="s">
        <v>468</v>
      </c>
      <c r="C7" s="68">
        <v>60000</v>
      </c>
      <c r="D7" s="68">
        <v>65000</v>
      </c>
      <c r="E7" s="68">
        <v>75000</v>
      </c>
      <c r="F7" s="68">
        <v>60000</v>
      </c>
      <c r="G7" s="68">
        <v>65000</v>
      </c>
      <c r="H7" s="68">
        <v>75000</v>
      </c>
      <c r="I7" s="68">
        <v>60000</v>
      </c>
      <c r="J7" s="68">
        <v>65000</v>
      </c>
      <c r="K7" s="68">
        <v>75000</v>
      </c>
      <c r="P7" s="68">
        <v>78000</v>
      </c>
      <c r="Q7" s="68">
        <v>85000</v>
      </c>
      <c r="R7" s="68">
        <v>85000</v>
      </c>
    </row>
    <row r="8" spans="1:18" x14ac:dyDescent="0.25">
      <c r="A8" s="66" t="s">
        <v>469</v>
      </c>
      <c r="B8" s="67" t="s">
        <v>470</v>
      </c>
      <c r="C8" s="68">
        <f t="shared" ref="C8:K8" si="0">C6*C7</f>
        <v>153000000</v>
      </c>
      <c r="D8" s="68">
        <f t="shared" si="0"/>
        <v>168675000</v>
      </c>
      <c r="E8" s="68">
        <f t="shared" si="0"/>
        <v>191250000</v>
      </c>
      <c r="F8" s="68">
        <f t="shared" si="0"/>
        <v>153000000</v>
      </c>
      <c r="G8" s="68">
        <f t="shared" si="0"/>
        <v>172250000</v>
      </c>
      <c r="H8" s="68">
        <f t="shared" si="0"/>
        <v>195000000</v>
      </c>
      <c r="I8" s="68">
        <f t="shared" si="0"/>
        <v>159300000</v>
      </c>
      <c r="J8" s="68">
        <f t="shared" si="0"/>
        <v>171600000</v>
      </c>
      <c r="K8" s="68">
        <f t="shared" si="0"/>
        <v>206250000</v>
      </c>
      <c r="P8" s="68">
        <f t="shared" ref="P8:R8" si="1">P6*P7</f>
        <v>195000000</v>
      </c>
      <c r="Q8" s="68">
        <f t="shared" si="1"/>
        <v>238000000</v>
      </c>
      <c r="R8" s="68">
        <f t="shared" si="1"/>
        <v>204000000</v>
      </c>
    </row>
    <row r="9" spans="1:18" ht="33" x14ac:dyDescent="0.25">
      <c r="A9" s="66" t="s">
        <v>471</v>
      </c>
      <c r="B9" s="67" t="s">
        <v>472</v>
      </c>
      <c r="C9" s="125">
        <f>(C8+D8+E8)/3</f>
        <v>170975000</v>
      </c>
      <c r="D9" s="125"/>
      <c r="E9" s="125"/>
      <c r="F9" s="125">
        <f>(F8+G8+H8)/3</f>
        <v>173416666.66666666</v>
      </c>
      <c r="G9" s="125"/>
      <c r="H9" s="125"/>
      <c r="I9" s="126">
        <f>(I8+J8+K8)/3</f>
        <v>179050000</v>
      </c>
      <c r="J9" s="127"/>
      <c r="K9" s="128"/>
      <c r="P9" s="125">
        <f>(P8+Q8+R8)/3</f>
        <v>212333333.33333334</v>
      </c>
      <c r="Q9" s="125"/>
      <c r="R9" s="125"/>
    </row>
    <row r="10" spans="1:18" x14ac:dyDescent="0.25">
      <c r="A10" s="39">
        <v>4</v>
      </c>
      <c r="B10" s="65" t="s">
        <v>473</v>
      </c>
      <c r="C10" s="6"/>
      <c r="D10" s="6"/>
      <c r="E10" s="6"/>
      <c r="F10" s="6"/>
      <c r="G10" s="6"/>
      <c r="H10" s="6"/>
      <c r="I10" s="6"/>
      <c r="J10" s="6"/>
      <c r="K10" s="6"/>
      <c r="P10" s="6"/>
      <c r="Q10" s="6"/>
      <c r="R10" s="6"/>
    </row>
    <row r="11" spans="1:18" x14ac:dyDescent="0.25">
      <c r="A11" s="141" t="s">
        <v>465</v>
      </c>
      <c r="B11" s="67" t="s">
        <v>474</v>
      </c>
      <c r="C11" s="69">
        <v>95000000</v>
      </c>
      <c r="D11" s="69">
        <v>110000000</v>
      </c>
      <c r="E11" s="69">
        <v>120000000</v>
      </c>
      <c r="F11" s="69">
        <v>100000000</v>
      </c>
      <c r="G11" s="69">
        <v>115000000</v>
      </c>
      <c r="H11" s="69">
        <v>125000000</v>
      </c>
      <c r="I11" s="69">
        <v>110000000</v>
      </c>
      <c r="J11" s="69">
        <v>120000000</v>
      </c>
      <c r="K11" s="69">
        <v>130000000</v>
      </c>
      <c r="P11" s="69">
        <v>155000000</v>
      </c>
      <c r="Q11" s="69">
        <v>148000000</v>
      </c>
      <c r="R11" s="69">
        <v>144000000</v>
      </c>
    </row>
    <row r="12" spans="1:18" ht="49.5" x14ac:dyDescent="0.25">
      <c r="A12" s="141"/>
      <c r="B12" s="67" t="s">
        <v>475</v>
      </c>
      <c r="C12" s="70"/>
      <c r="D12" s="70"/>
      <c r="E12" s="70"/>
      <c r="F12" s="70"/>
      <c r="G12" s="70"/>
      <c r="H12" s="70"/>
      <c r="I12" s="70"/>
      <c r="J12" s="70"/>
      <c r="K12" s="70"/>
      <c r="P12" s="70"/>
      <c r="Q12" s="70"/>
      <c r="R12" s="70"/>
    </row>
    <row r="13" spans="1:18" x14ac:dyDescent="0.25">
      <c r="A13" s="141" t="s">
        <v>467</v>
      </c>
      <c r="B13" s="67" t="s">
        <v>476</v>
      </c>
      <c r="C13" s="69">
        <v>55000000</v>
      </c>
      <c r="D13" s="69">
        <v>60000000</v>
      </c>
      <c r="E13" s="69">
        <v>62000000</v>
      </c>
      <c r="F13" s="71">
        <v>53000000</v>
      </c>
      <c r="G13" s="71">
        <v>53000000</v>
      </c>
      <c r="H13" s="71">
        <v>59000000</v>
      </c>
      <c r="I13" s="69">
        <v>52000000</v>
      </c>
      <c r="J13" s="69">
        <v>54800000</v>
      </c>
      <c r="K13" s="69">
        <v>59000000</v>
      </c>
      <c r="P13" s="69">
        <v>55000000</v>
      </c>
      <c r="Q13" s="69">
        <v>50500000</v>
      </c>
      <c r="R13" s="69">
        <v>47000000</v>
      </c>
    </row>
    <row r="14" spans="1:18" ht="33" x14ac:dyDescent="0.25">
      <c r="A14" s="141"/>
      <c r="B14" s="67" t="s">
        <v>477</v>
      </c>
      <c r="C14" s="70"/>
      <c r="D14" s="70"/>
      <c r="E14" s="70"/>
      <c r="F14" s="72"/>
      <c r="G14" s="72"/>
      <c r="H14" s="72"/>
      <c r="I14" s="70"/>
      <c r="J14" s="70"/>
      <c r="K14" s="70"/>
      <c r="P14" s="70"/>
      <c r="Q14" s="70"/>
      <c r="R14" s="70"/>
    </row>
    <row r="15" spans="1:18" x14ac:dyDescent="0.25">
      <c r="A15" s="66" t="s">
        <v>469</v>
      </c>
      <c r="B15" s="67" t="s">
        <v>478</v>
      </c>
      <c r="C15" s="68">
        <f>C11+C13</f>
        <v>150000000</v>
      </c>
      <c r="D15" s="68">
        <f t="shared" ref="D15:E15" si="2">D11+D13</f>
        <v>170000000</v>
      </c>
      <c r="E15" s="68">
        <f t="shared" si="2"/>
        <v>182000000</v>
      </c>
      <c r="F15" s="68">
        <f>F11+F13</f>
        <v>153000000</v>
      </c>
      <c r="G15" s="68">
        <f t="shared" ref="G15:H15" si="3">G11+G13</f>
        <v>168000000</v>
      </c>
      <c r="H15" s="68">
        <f t="shared" si="3"/>
        <v>184000000</v>
      </c>
      <c r="I15" s="68">
        <f>I11+I13</f>
        <v>162000000</v>
      </c>
      <c r="J15" s="68">
        <f>J11+J13</f>
        <v>174800000</v>
      </c>
      <c r="K15" s="68">
        <f t="shared" ref="K15" si="4">K11+K13</f>
        <v>189000000</v>
      </c>
    </row>
    <row r="16" spans="1:18" ht="17.25" x14ac:dyDescent="0.25">
      <c r="A16" s="66" t="s">
        <v>471</v>
      </c>
      <c r="B16" s="67" t="s">
        <v>479</v>
      </c>
      <c r="C16" s="126">
        <f>(C15+D15+E15)/3</f>
        <v>167333333.33333334</v>
      </c>
      <c r="D16" s="127"/>
      <c r="E16" s="128"/>
      <c r="F16" s="126">
        <f>(F15+G15+H15)/3</f>
        <v>168333333.33333334</v>
      </c>
      <c r="G16" s="127"/>
      <c r="H16" s="128"/>
      <c r="I16" s="126">
        <f>(I15+J15+K15)/3</f>
        <v>175266666.66666666</v>
      </c>
      <c r="J16" s="127"/>
      <c r="K16" s="128"/>
    </row>
    <row r="17" spans="1:12" ht="33" x14ac:dyDescent="0.25">
      <c r="A17" s="6">
        <v>5</v>
      </c>
      <c r="B17" s="73" t="s">
        <v>480</v>
      </c>
      <c r="C17" s="143">
        <f>C9-C16</f>
        <v>3641666.6666666567</v>
      </c>
      <c r="D17" s="144"/>
      <c r="E17" s="145"/>
      <c r="F17" s="143">
        <f>F9-F16</f>
        <v>5083333.3333333135</v>
      </c>
      <c r="G17" s="144"/>
      <c r="H17" s="145"/>
      <c r="I17" s="143">
        <f>I9-I16</f>
        <v>3783333.3333333433</v>
      </c>
      <c r="J17" s="144"/>
      <c r="K17" s="145"/>
    </row>
    <row r="18" spans="1:12" x14ac:dyDescent="0.25">
      <c r="A18" s="6"/>
      <c r="B18" s="73"/>
      <c r="C18" s="129">
        <v>0.05</v>
      </c>
      <c r="D18" s="130"/>
      <c r="E18" s="131"/>
      <c r="F18" s="129">
        <v>0.05</v>
      </c>
      <c r="G18" s="130"/>
      <c r="H18" s="131"/>
      <c r="I18" s="129">
        <v>0.05</v>
      </c>
      <c r="J18" s="130"/>
      <c r="K18" s="131"/>
    </row>
    <row r="19" spans="1:12" x14ac:dyDescent="0.25">
      <c r="A19" s="6"/>
      <c r="B19" s="73"/>
      <c r="C19" s="143">
        <f>C17/C18</f>
        <v>72833333.333333135</v>
      </c>
      <c r="D19" s="144"/>
      <c r="E19" s="145"/>
      <c r="F19" s="143">
        <f>F17/F18</f>
        <v>101666666.66666627</v>
      </c>
      <c r="G19" s="144"/>
      <c r="H19" s="145"/>
      <c r="I19" s="143">
        <f>I17/I18</f>
        <v>75666666.666666865</v>
      </c>
      <c r="J19" s="144"/>
      <c r="K19" s="145"/>
    </row>
    <row r="20" spans="1:12" x14ac:dyDescent="0.25">
      <c r="A20" s="6"/>
      <c r="B20" s="73"/>
      <c r="C20" s="104">
        <f>C19/C3</f>
        <v>145666.66666666628</v>
      </c>
      <c r="D20" s="105"/>
      <c r="E20" s="106"/>
      <c r="F20" s="104">
        <f>F19/F3</f>
        <v>203333.33333333253</v>
      </c>
      <c r="G20" s="105"/>
      <c r="H20" s="106"/>
      <c r="I20" s="104">
        <f>I19/I3</f>
        <v>151333.33333333372</v>
      </c>
      <c r="J20" s="105"/>
      <c r="K20" s="106"/>
    </row>
    <row r="21" spans="1:12" hidden="1" x14ac:dyDescent="0.25">
      <c r="A21" s="6"/>
      <c r="B21" s="73"/>
      <c r="C21" s="78"/>
      <c r="D21" s="79"/>
      <c r="E21" s="80"/>
      <c r="F21" s="78"/>
      <c r="G21" s="79"/>
      <c r="H21" s="80"/>
      <c r="I21" s="78"/>
      <c r="J21" s="79"/>
      <c r="K21" s="80"/>
    </row>
    <row r="22" spans="1:12" hidden="1" x14ac:dyDescent="0.25">
      <c r="A22" s="6"/>
      <c r="B22" s="73"/>
      <c r="C22" s="78"/>
      <c r="D22" s="79"/>
      <c r="E22" s="80"/>
      <c r="F22" s="78"/>
      <c r="G22" s="79"/>
      <c r="H22" s="80"/>
      <c r="I22" s="78"/>
      <c r="J22" s="79"/>
      <c r="K22" s="80"/>
    </row>
    <row r="23" spans="1:12" ht="33" hidden="1" x14ac:dyDescent="0.25">
      <c r="A23" s="6">
        <v>6</v>
      </c>
      <c r="B23" s="73" t="s">
        <v>481</v>
      </c>
      <c r="C23" s="142">
        <f>(C17+F17+I17)/3</f>
        <v>4169444.444444438</v>
      </c>
      <c r="D23" s="142"/>
      <c r="E23" s="142"/>
      <c r="F23" s="142"/>
      <c r="G23" s="142"/>
      <c r="H23" s="142"/>
      <c r="I23" s="142"/>
      <c r="J23" s="142"/>
      <c r="K23" s="142"/>
    </row>
    <row r="24" spans="1:12" hidden="1" x14ac:dyDescent="0.25">
      <c r="A24" s="6">
        <v>7</v>
      </c>
      <c r="B24" s="8" t="s">
        <v>482</v>
      </c>
      <c r="C24" s="146">
        <f>'[1]Lãi suất'!T14</f>
        <v>4.9599999999999998E-2</v>
      </c>
      <c r="D24" s="147"/>
      <c r="E24" s="147"/>
      <c r="F24" s="147"/>
      <c r="G24" s="147"/>
      <c r="H24" s="147"/>
      <c r="I24" s="147"/>
      <c r="J24" s="147"/>
      <c r="K24" s="148"/>
    </row>
    <row r="25" spans="1:12" ht="33" hidden="1" x14ac:dyDescent="0.25">
      <c r="A25" s="6">
        <v>8</v>
      </c>
      <c r="B25" s="73" t="s">
        <v>483</v>
      </c>
      <c r="C25" s="142">
        <f>C23/C24</f>
        <v>84061379.928315282</v>
      </c>
      <c r="D25" s="142"/>
      <c r="E25" s="142"/>
      <c r="F25" s="142"/>
      <c r="G25" s="142"/>
      <c r="H25" s="142"/>
      <c r="I25" s="142"/>
      <c r="J25" s="142"/>
      <c r="K25" s="142"/>
    </row>
    <row r="26" spans="1:12" ht="33" hidden="1" x14ac:dyDescent="0.25">
      <c r="A26" s="6">
        <v>9</v>
      </c>
      <c r="B26" s="73" t="s">
        <v>484</v>
      </c>
      <c r="C26" s="143">
        <f>ROUND(C25/F3,-3)</f>
        <v>168000</v>
      </c>
      <c r="D26" s="144"/>
      <c r="E26" s="144"/>
      <c r="F26" s="144"/>
      <c r="G26" s="144"/>
      <c r="H26" s="144"/>
      <c r="I26" s="144"/>
      <c r="J26" s="144"/>
      <c r="K26" s="145"/>
      <c r="L26" s="68">
        <v>350000</v>
      </c>
    </row>
    <row r="27" spans="1:12" ht="33" hidden="1" x14ac:dyDescent="0.25">
      <c r="A27" s="6">
        <v>10</v>
      </c>
      <c r="B27" s="73" t="s">
        <v>485</v>
      </c>
      <c r="C27" s="142">
        <v>106000</v>
      </c>
      <c r="D27" s="142"/>
      <c r="E27" s="142"/>
      <c r="F27" s="142"/>
      <c r="G27" s="142"/>
      <c r="H27" s="142"/>
      <c r="I27" s="142"/>
      <c r="J27" s="142"/>
      <c r="K27" s="142"/>
    </row>
    <row r="28" spans="1:12" x14ac:dyDescent="0.25">
      <c r="C28" s="74">
        <f>ROUND(AVERAGE(C20,F20,I20),-3)</f>
        <v>167000</v>
      </c>
    </row>
    <row r="29" spans="1:12" x14ac:dyDescent="0.25">
      <c r="G29" s="74"/>
    </row>
    <row r="31" spans="1:12" x14ac:dyDescent="0.25">
      <c r="D31" s="75"/>
      <c r="E31" s="75"/>
      <c r="F31" s="75"/>
      <c r="G31" s="75"/>
      <c r="H31" s="75"/>
      <c r="I31" s="75"/>
      <c r="J31" s="75"/>
      <c r="K31" s="75"/>
    </row>
  </sheetData>
  <mergeCells count="30">
    <mergeCell ref="C25:K25"/>
    <mergeCell ref="C26:K26"/>
    <mergeCell ref="C27:K27"/>
    <mergeCell ref="C17:E17"/>
    <mergeCell ref="F17:H17"/>
    <mergeCell ref="I17:K17"/>
    <mergeCell ref="C23:K23"/>
    <mergeCell ref="C24:K24"/>
    <mergeCell ref="C19:E19"/>
    <mergeCell ref="F19:H19"/>
    <mergeCell ref="I19:K19"/>
    <mergeCell ref="P9:R9"/>
    <mergeCell ref="A13:A14"/>
    <mergeCell ref="C16:E16"/>
    <mergeCell ref="F16:H16"/>
    <mergeCell ref="I16:K16"/>
    <mergeCell ref="A11:A12"/>
    <mergeCell ref="C1:E1"/>
    <mergeCell ref="F1:H1"/>
    <mergeCell ref="I1:K1"/>
    <mergeCell ref="C3:E3"/>
    <mergeCell ref="F3:H3"/>
    <mergeCell ref="I3:K3"/>
    <mergeCell ref="C4:K4"/>
    <mergeCell ref="C9:E9"/>
    <mergeCell ref="F9:H9"/>
    <mergeCell ref="I9:K9"/>
    <mergeCell ref="C18:E18"/>
    <mergeCell ref="F18:H18"/>
    <mergeCell ref="I18:K18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909F8-C07A-47F9-9A41-BEE9A651D1FC}">
  <dimension ref="A1:M8"/>
  <sheetViews>
    <sheetView workbookViewId="0">
      <selection activeCell="G3" sqref="G3"/>
    </sheetView>
  </sheetViews>
  <sheetFormatPr defaultColWidth="9.140625" defaultRowHeight="16.5" x14ac:dyDescent="0.25"/>
  <cols>
    <col min="1" max="1" width="7.5703125" style="4" customWidth="1"/>
    <col min="2" max="2" width="12.28515625" style="15" customWidth="1"/>
    <col min="3" max="3" width="12.140625" style="4" customWidth="1"/>
    <col min="4" max="4" width="26.42578125" style="4" customWidth="1"/>
    <col min="5" max="5" width="13.7109375" style="4" customWidth="1"/>
    <col min="6" max="6" width="15.42578125" style="4" customWidth="1"/>
    <col min="7" max="7" width="16.140625" style="4" customWidth="1"/>
    <col min="8" max="8" width="9.85546875" style="4" customWidth="1"/>
    <col min="9" max="9" width="10.140625" style="4" customWidth="1"/>
    <col min="10" max="10" width="11.28515625" style="4" customWidth="1"/>
    <col min="11" max="11" width="24.7109375" style="4" customWidth="1"/>
    <col min="12" max="12" width="12.85546875" style="4" customWidth="1"/>
    <col min="13" max="13" width="11.5703125" style="4" customWidth="1"/>
    <col min="14" max="16384" width="9.140625" style="4"/>
  </cols>
  <sheetData>
    <row r="1" spans="1:13" s="3" customFormat="1" ht="66" x14ac:dyDescent="0.2">
      <c r="A1" s="1" t="s">
        <v>371</v>
      </c>
      <c r="B1" s="1" t="s">
        <v>372</v>
      </c>
      <c r="C1" s="1" t="s">
        <v>373</v>
      </c>
      <c r="D1" s="2" t="s">
        <v>374</v>
      </c>
      <c r="E1" s="1" t="s">
        <v>375</v>
      </c>
      <c r="F1" s="1" t="s">
        <v>376</v>
      </c>
      <c r="G1" s="1" t="s">
        <v>376</v>
      </c>
      <c r="H1" s="1" t="s">
        <v>377</v>
      </c>
      <c r="I1" s="1" t="s">
        <v>378</v>
      </c>
      <c r="J1" s="1" t="s">
        <v>379</v>
      </c>
      <c r="K1" s="1" t="s">
        <v>380</v>
      </c>
      <c r="L1" s="1" t="s">
        <v>381</v>
      </c>
      <c r="M1" s="1" t="s">
        <v>382</v>
      </c>
    </row>
    <row r="2" spans="1:13" ht="49.5" x14ac:dyDescent="0.25">
      <c r="A2" s="6">
        <v>1</v>
      </c>
      <c r="B2" s="8" t="s">
        <v>242</v>
      </c>
      <c r="C2" s="8" t="s">
        <v>544</v>
      </c>
      <c r="D2" s="9" t="s">
        <v>243</v>
      </c>
      <c r="E2" s="13" t="s">
        <v>547</v>
      </c>
      <c r="F2" s="6">
        <v>350</v>
      </c>
      <c r="G2" s="11">
        <v>107131.9253137435</v>
      </c>
      <c r="H2" s="6">
        <v>58</v>
      </c>
      <c r="I2" s="8" t="s">
        <v>550</v>
      </c>
      <c r="J2" s="94">
        <v>3267</v>
      </c>
      <c r="K2" s="9" t="s">
        <v>243</v>
      </c>
      <c r="L2" s="9" t="s">
        <v>553</v>
      </c>
      <c r="M2" s="6">
        <v>4</v>
      </c>
    </row>
    <row r="3" spans="1:13" ht="66" x14ac:dyDescent="0.25">
      <c r="A3" s="6">
        <v>2</v>
      </c>
      <c r="B3" s="8" t="s">
        <v>543</v>
      </c>
      <c r="C3" s="8" t="s">
        <v>545</v>
      </c>
      <c r="D3" s="9" t="s">
        <v>546</v>
      </c>
      <c r="E3" s="6">
        <v>2024</v>
      </c>
      <c r="F3" s="6">
        <v>400</v>
      </c>
      <c r="G3" s="11">
        <v>137736.30384628629</v>
      </c>
      <c r="H3" s="6" t="s">
        <v>549</v>
      </c>
      <c r="I3" s="108" t="s">
        <v>551</v>
      </c>
      <c r="J3" s="94">
        <v>2904.1</v>
      </c>
      <c r="K3" s="9" t="s">
        <v>546</v>
      </c>
      <c r="L3" s="9" t="s">
        <v>553</v>
      </c>
      <c r="M3" s="6">
        <v>4</v>
      </c>
    </row>
    <row r="4" spans="1:13" ht="49.5" x14ac:dyDescent="0.25">
      <c r="A4" s="109">
        <v>3</v>
      </c>
      <c r="B4" s="110" t="s">
        <v>242</v>
      </c>
      <c r="C4" s="110" t="s">
        <v>544</v>
      </c>
      <c r="D4" s="111" t="s">
        <v>243</v>
      </c>
      <c r="E4" s="112" t="s">
        <v>548</v>
      </c>
      <c r="F4" s="109">
        <v>87</v>
      </c>
      <c r="G4" s="113">
        <v>107129.66383450299</v>
      </c>
      <c r="H4" s="110" t="s">
        <v>59</v>
      </c>
      <c r="I4" s="110" t="s">
        <v>552</v>
      </c>
      <c r="J4" s="114">
        <v>812.1</v>
      </c>
      <c r="K4" s="111" t="s">
        <v>243</v>
      </c>
      <c r="L4" s="115" t="s">
        <v>553</v>
      </c>
      <c r="M4" s="109">
        <v>4</v>
      </c>
    </row>
    <row r="5" spans="1:13" x14ac:dyDescent="0.25">
      <c r="A5" s="6">
        <v>4</v>
      </c>
      <c r="B5" s="107"/>
      <c r="C5" s="107"/>
      <c r="D5" s="9"/>
      <c r="E5" s="13"/>
      <c r="F5" s="6"/>
      <c r="G5" s="11">
        <f>'Bảng tính NTS'!C20</f>
        <v>145666.66666666628</v>
      </c>
      <c r="H5" s="8"/>
      <c r="I5" s="8"/>
      <c r="J5" s="94"/>
      <c r="K5" s="9"/>
      <c r="L5" s="8"/>
      <c r="M5" s="6"/>
    </row>
    <row r="6" spans="1:13" x14ac:dyDescent="0.25">
      <c r="A6" s="6">
        <v>5</v>
      </c>
      <c r="B6" s="107"/>
      <c r="C6" s="107"/>
      <c r="D6" s="9"/>
      <c r="E6" s="13"/>
      <c r="F6" s="6"/>
      <c r="G6" s="11">
        <f>'Bảng tính NTS'!F20</f>
        <v>203333.33333333253</v>
      </c>
      <c r="H6" s="8"/>
      <c r="I6" s="8"/>
      <c r="J6" s="94"/>
      <c r="K6" s="9"/>
      <c r="L6" s="8"/>
      <c r="M6" s="6"/>
    </row>
    <row r="7" spans="1:13" x14ac:dyDescent="0.25">
      <c r="A7" s="32"/>
      <c r="B7" s="8"/>
      <c r="C7" s="32"/>
      <c r="D7" s="34" t="s">
        <v>406</v>
      </c>
      <c r="E7" s="32"/>
      <c r="F7" s="6"/>
      <c r="G7" s="41">
        <v>5</v>
      </c>
      <c r="H7" s="32"/>
      <c r="I7" s="32"/>
      <c r="J7" s="32"/>
      <c r="K7" s="32"/>
      <c r="L7" s="32"/>
      <c r="M7" s="32"/>
    </row>
    <row r="8" spans="1:13" x14ac:dyDescent="0.25">
      <c r="A8" s="32"/>
      <c r="B8" s="8"/>
      <c r="C8" s="32"/>
      <c r="D8" s="38" t="s">
        <v>391</v>
      </c>
      <c r="E8" s="32"/>
      <c r="F8" s="32"/>
      <c r="G8" s="42" cm="1">
        <f t="array" ref="G8">ROUND(SUM(G2:G6/G7),-3)</f>
        <v>140000</v>
      </c>
      <c r="H8" s="32"/>
      <c r="I8" s="32"/>
      <c r="J8" s="32"/>
      <c r="K8" s="32"/>
      <c r="L8" s="32"/>
      <c r="M8" s="32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J54"/>
  <sheetViews>
    <sheetView topLeftCell="L1" zoomScale="85" zoomScaleNormal="85" workbookViewId="0">
      <selection activeCell="S24" sqref="S24"/>
    </sheetView>
  </sheetViews>
  <sheetFormatPr defaultColWidth="12.42578125" defaultRowHeight="16.5" x14ac:dyDescent="0.2"/>
  <cols>
    <col min="1" max="1" width="6.140625" style="43" bestFit="1" customWidth="1"/>
    <col min="2" max="2" width="15.28515625" style="43" bestFit="1" customWidth="1"/>
    <col min="3" max="3" width="15.28515625" style="43" hidden="1" customWidth="1"/>
    <col min="4" max="8" width="15.28515625" style="43" customWidth="1"/>
    <col min="9" max="9" width="15.28515625" style="43" hidden="1" customWidth="1"/>
    <col min="10" max="10" width="13.42578125" style="43" bestFit="1" customWidth="1"/>
    <col min="11" max="12" width="13.42578125" style="43" customWidth="1"/>
    <col min="13" max="13" width="13.42578125" style="43" bestFit="1" customWidth="1"/>
    <col min="14" max="14" width="13.42578125" style="43" customWidth="1"/>
    <col min="15" max="15" width="13.42578125" style="43" hidden="1" customWidth="1"/>
    <col min="16" max="16" width="13.42578125" style="43" bestFit="1" customWidth="1"/>
    <col min="17" max="26" width="13.42578125" style="43" customWidth="1"/>
    <col min="27" max="27" width="12.42578125" style="43"/>
    <col min="28" max="28" width="14.42578125" style="43" customWidth="1"/>
    <col min="29" max="29" width="16" style="43" customWidth="1"/>
    <col min="30" max="30" width="16.85546875" style="46" customWidth="1"/>
    <col min="31" max="31" width="12.42578125" style="43"/>
    <col min="32" max="32" width="12.42578125" style="45"/>
    <col min="33" max="33" width="16.85546875" style="46" customWidth="1"/>
    <col min="34" max="34" width="14.7109375" style="43" customWidth="1"/>
    <col min="35" max="35" width="15.85546875" style="43" customWidth="1"/>
    <col min="36" max="16384" width="12.42578125" style="43"/>
  </cols>
  <sheetData>
    <row r="1" spans="1:36" x14ac:dyDescent="0.2">
      <c r="B1" s="44" t="s">
        <v>407</v>
      </c>
      <c r="AA1" s="43" t="s">
        <v>408</v>
      </c>
      <c r="AC1" s="43" t="s">
        <v>409</v>
      </c>
      <c r="AD1" s="43" t="s">
        <v>410</v>
      </c>
    </row>
    <row r="2" spans="1:36" x14ac:dyDescent="0.2">
      <c r="C2" s="149"/>
      <c r="D2" s="150"/>
      <c r="E2" s="150"/>
      <c r="F2" s="150"/>
      <c r="G2" s="150"/>
      <c r="H2" s="150"/>
      <c r="I2" s="149"/>
      <c r="J2" s="150"/>
      <c r="K2" s="150"/>
      <c r="L2" s="150"/>
      <c r="M2" s="150"/>
      <c r="N2" s="150"/>
      <c r="O2" s="47"/>
      <c r="P2" s="48"/>
      <c r="Q2" s="48"/>
      <c r="R2" s="48"/>
      <c r="S2" s="44"/>
      <c r="T2" s="48"/>
      <c r="U2" s="44"/>
      <c r="V2" s="44"/>
      <c r="W2" s="44"/>
      <c r="X2" s="44"/>
      <c r="Y2" s="44"/>
      <c r="AD2" s="43"/>
    </row>
    <row r="3" spans="1:36" s="44" customFormat="1" x14ac:dyDescent="0.25">
      <c r="A3" s="49" t="s">
        <v>411</v>
      </c>
      <c r="B3" s="49" t="s">
        <v>412</v>
      </c>
      <c r="C3" s="49" t="s">
        <v>413</v>
      </c>
      <c r="D3" s="49" t="s">
        <v>414</v>
      </c>
      <c r="E3" s="49" t="s">
        <v>415</v>
      </c>
      <c r="F3" s="49" t="s">
        <v>416</v>
      </c>
      <c r="G3" s="49" t="s">
        <v>417</v>
      </c>
      <c r="H3" s="25" t="s">
        <v>394</v>
      </c>
      <c r="I3" s="49" t="s">
        <v>417</v>
      </c>
      <c r="J3" s="49" t="s">
        <v>418</v>
      </c>
      <c r="K3" s="49" t="s">
        <v>419</v>
      </c>
      <c r="L3" s="49" t="s">
        <v>420</v>
      </c>
      <c r="M3" s="49" t="s">
        <v>421</v>
      </c>
      <c r="N3" s="25" t="s">
        <v>394</v>
      </c>
      <c r="O3" s="49" t="s">
        <v>420</v>
      </c>
      <c r="P3" s="49" t="s">
        <v>422</v>
      </c>
      <c r="Q3" s="49" t="s">
        <v>423</v>
      </c>
      <c r="R3" s="49" t="s">
        <v>424</v>
      </c>
      <c r="S3" s="49" t="s">
        <v>425</v>
      </c>
      <c r="T3" s="25" t="s">
        <v>394</v>
      </c>
      <c r="U3" s="49" t="s">
        <v>426</v>
      </c>
      <c r="V3" s="49" t="s">
        <v>427</v>
      </c>
      <c r="W3" s="49" t="s">
        <v>428</v>
      </c>
      <c r="X3" s="49" t="s">
        <v>429</v>
      </c>
      <c r="Y3" s="25" t="s">
        <v>394</v>
      </c>
      <c r="AA3" s="44" t="s">
        <v>430</v>
      </c>
      <c r="AC3" s="24" t="s">
        <v>431</v>
      </c>
      <c r="AD3" s="24"/>
      <c r="AE3" s="24"/>
      <c r="AF3" s="24"/>
      <c r="AG3" s="24"/>
      <c r="AH3" s="24"/>
      <c r="AI3" s="24"/>
      <c r="AJ3" s="24"/>
    </row>
    <row r="4" spans="1:36" x14ac:dyDescent="0.25">
      <c r="A4" s="12">
        <v>1</v>
      </c>
      <c r="B4" s="50" t="s">
        <v>432</v>
      </c>
      <c r="C4" s="51">
        <v>4.8000000000000001E-2</v>
      </c>
      <c r="D4" s="51">
        <v>4.8000000000000001E-2</v>
      </c>
      <c r="E4" s="51">
        <v>4.8000000000000001E-2</v>
      </c>
      <c r="F4" s="51">
        <v>4.9000000000000002E-2</v>
      </c>
      <c r="G4" s="51">
        <v>5.1999999999999998E-2</v>
      </c>
      <c r="H4" s="52">
        <f t="shared" ref="H4:H10" si="0">ROUND(AVERAGE(D4:G4),4)</f>
        <v>4.9299999999999997E-2</v>
      </c>
      <c r="I4" s="51">
        <v>5.1999999999999998E-2</v>
      </c>
      <c r="J4" s="51">
        <v>0.06</v>
      </c>
      <c r="K4" s="51">
        <v>5.1999999999999998E-2</v>
      </c>
      <c r="L4" s="51">
        <v>4.9000000000000002E-2</v>
      </c>
      <c r="M4" s="51">
        <v>4.4999999999999998E-2</v>
      </c>
      <c r="N4" s="52">
        <f>ROUND(AVERAGE(J4:M4),4)</f>
        <v>5.1499999999999997E-2</v>
      </c>
      <c r="O4" s="51">
        <v>4.9000000000000002E-2</v>
      </c>
      <c r="P4" s="51">
        <v>4.2000000000000003E-2</v>
      </c>
      <c r="Q4" s="51">
        <v>4.2000000000000003E-2</v>
      </c>
      <c r="R4" s="51">
        <v>4.7E-2</v>
      </c>
      <c r="S4" s="51">
        <v>4.2000000000000003E-2</v>
      </c>
      <c r="T4" s="52">
        <f>ROUND(AVERAGE(P4:S4),4)</f>
        <v>4.3299999999999998E-2</v>
      </c>
      <c r="U4" s="52">
        <v>4.2000000000000003E-2</v>
      </c>
      <c r="V4" s="52">
        <v>4.2000000000000003E-2</v>
      </c>
      <c r="W4" s="52">
        <v>4.2000000000000003E-2</v>
      </c>
      <c r="X4" s="52">
        <v>5.1999999999999998E-2</v>
      </c>
      <c r="Y4" s="52">
        <f>ROUND(AVERAGE(U4:X4),4)</f>
        <v>4.4499999999999998E-2</v>
      </c>
      <c r="Z4" s="50" t="s">
        <v>432</v>
      </c>
      <c r="AC4" s="24" t="s">
        <v>433</v>
      </c>
      <c r="AD4" s="24"/>
      <c r="AE4" s="24" t="s">
        <v>434</v>
      </c>
      <c r="AI4" s="24"/>
      <c r="AJ4" s="24"/>
    </row>
    <row r="5" spans="1:36" x14ac:dyDescent="0.2">
      <c r="A5" s="12">
        <v>2</v>
      </c>
      <c r="B5" s="50" t="s">
        <v>435</v>
      </c>
      <c r="C5" s="51">
        <v>4.9000000000000002E-2</v>
      </c>
      <c r="D5" s="51">
        <v>4.9000000000000002E-2</v>
      </c>
      <c r="E5" s="51">
        <v>4.9000000000000002E-2</v>
      </c>
      <c r="F5" s="51">
        <v>4.9000000000000002E-2</v>
      </c>
      <c r="G5" s="51">
        <v>4.9000000000000002E-2</v>
      </c>
      <c r="H5" s="52">
        <f t="shared" si="0"/>
        <v>4.9000000000000002E-2</v>
      </c>
      <c r="I5" s="51">
        <v>4.9000000000000002E-2</v>
      </c>
      <c r="J5" s="51">
        <v>6.2E-2</v>
      </c>
      <c r="K5" s="51">
        <v>0.06</v>
      </c>
      <c r="L5" s="51">
        <v>5.1999999999999998E-2</v>
      </c>
      <c r="M5" s="51">
        <v>4.8000000000000001E-2</v>
      </c>
      <c r="N5" s="52">
        <f t="shared" ref="N5:N7" si="1">ROUND(AVERAGE(J5:M5),4)</f>
        <v>5.5500000000000001E-2</v>
      </c>
      <c r="O5" s="51">
        <v>5.1999999999999998E-2</v>
      </c>
      <c r="P5" s="51">
        <v>4.4999999999999998E-2</v>
      </c>
      <c r="Q5" s="51">
        <v>4.2000000000000003E-2</v>
      </c>
      <c r="R5" s="51">
        <v>4.2000000000000003E-2</v>
      </c>
      <c r="S5" s="51">
        <v>4.2000000000000003E-2</v>
      </c>
      <c r="T5" s="52">
        <f t="shared" ref="T5:T10" si="2">ROUND(AVERAGE(P5:S5),4)</f>
        <v>4.2799999999999998E-2</v>
      </c>
      <c r="U5" s="52">
        <v>4.2000000000000003E-2</v>
      </c>
      <c r="V5" s="52">
        <v>4.2000000000000003E-2</v>
      </c>
      <c r="W5" s="52">
        <v>4.2000000000000003E-2</v>
      </c>
      <c r="X5" s="52">
        <v>4.4999999999999998E-2</v>
      </c>
      <c r="Y5" s="52">
        <f t="shared" ref="Y5:Y7" si="3">ROUND(AVERAGE(U5:X5),4)</f>
        <v>4.2799999999999998E-2</v>
      </c>
      <c r="Z5" s="50" t="s">
        <v>435</v>
      </c>
    </row>
    <row r="6" spans="1:36" x14ac:dyDescent="0.2">
      <c r="A6" s="12">
        <v>3</v>
      </c>
      <c r="B6" s="50" t="s">
        <v>436</v>
      </c>
      <c r="C6" s="51">
        <v>5.5E-2</v>
      </c>
      <c r="D6" s="51">
        <v>5.5E-2</v>
      </c>
      <c r="E6" s="51">
        <v>5.5E-2</v>
      </c>
      <c r="F6" s="51">
        <v>5.5E-2</v>
      </c>
      <c r="G6" s="51">
        <v>6.4000000000000001E-2</v>
      </c>
      <c r="H6" s="52">
        <f t="shared" si="0"/>
        <v>5.7299999999999997E-2</v>
      </c>
      <c r="I6" s="51">
        <v>6.4000000000000001E-2</v>
      </c>
      <c r="J6" s="51">
        <v>7.1999999999999995E-2</v>
      </c>
      <c r="K6" s="51">
        <v>6.3E-2</v>
      </c>
      <c r="L6" s="51">
        <v>5.5E-2</v>
      </c>
      <c r="M6" s="51">
        <v>4.8000000000000001E-2</v>
      </c>
      <c r="N6" s="52">
        <f t="shared" si="1"/>
        <v>5.9499999999999997E-2</v>
      </c>
      <c r="O6" s="51">
        <v>5.5E-2</v>
      </c>
      <c r="P6" s="51">
        <v>4.7E-2</v>
      </c>
      <c r="Q6" s="51">
        <v>4.5999999999999999E-2</v>
      </c>
      <c r="R6" s="51">
        <v>4.5999999999999999E-2</v>
      </c>
      <c r="S6" s="51">
        <v>4.5999999999999999E-2</v>
      </c>
      <c r="T6" s="52">
        <f t="shared" si="2"/>
        <v>4.6300000000000001E-2</v>
      </c>
      <c r="U6" s="52">
        <v>4.5999999999999999E-2</v>
      </c>
      <c r="V6" s="52">
        <v>4.5999999999999999E-2</v>
      </c>
      <c r="W6" s="52">
        <v>4.5999999999999999E-2</v>
      </c>
      <c r="X6" s="52">
        <v>5.1999999999999998E-2</v>
      </c>
      <c r="Y6" s="52">
        <f t="shared" si="3"/>
        <v>4.7500000000000001E-2</v>
      </c>
      <c r="Z6" s="50" t="s">
        <v>436</v>
      </c>
      <c r="AA6" s="12" t="s">
        <v>437</v>
      </c>
      <c r="AB6" s="53">
        <v>44287</v>
      </c>
      <c r="AC6" s="53">
        <v>44377</v>
      </c>
      <c r="AD6" s="54">
        <v>4.5999999999999999E-2</v>
      </c>
      <c r="AE6" s="55">
        <f>AD6</f>
        <v>4.5999999999999999E-2</v>
      </c>
      <c r="AF6" s="43"/>
      <c r="AG6" s="43"/>
    </row>
    <row r="7" spans="1:36" x14ac:dyDescent="0.2">
      <c r="A7" s="12">
        <v>4</v>
      </c>
      <c r="B7" s="50" t="s">
        <v>438</v>
      </c>
      <c r="C7" s="51">
        <v>5.8999999999999997E-2</v>
      </c>
      <c r="D7" s="51">
        <v>5.8999999999999997E-2</v>
      </c>
      <c r="E7" s="51">
        <v>5.7000000000000002E-2</v>
      </c>
      <c r="F7" s="51">
        <v>5.5E-2</v>
      </c>
      <c r="G7" s="51">
        <v>5.5E-2</v>
      </c>
      <c r="H7" s="52">
        <f t="shared" si="0"/>
        <v>5.6500000000000002E-2</v>
      </c>
      <c r="I7" s="51">
        <v>5.5E-2</v>
      </c>
      <c r="J7" s="51">
        <v>6.4000000000000001E-2</v>
      </c>
      <c r="K7" s="51">
        <v>6.5000000000000002E-2</v>
      </c>
      <c r="L7" s="51">
        <v>6.5000000000000002E-2</v>
      </c>
      <c r="M7" s="51">
        <v>6.4000000000000001E-2</v>
      </c>
      <c r="N7" s="52">
        <f t="shared" si="1"/>
        <v>6.4500000000000002E-2</v>
      </c>
      <c r="O7" s="51">
        <v>6.5000000000000002E-2</v>
      </c>
      <c r="P7" s="51">
        <v>5.8999999999999997E-2</v>
      </c>
      <c r="Q7" s="51">
        <v>4.7E-2</v>
      </c>
      <c r="R7" s="51">
        <v>4.7E-2</v>
      </c>
      <c r="S7" s="51">
        <v>4.7E-2</v>
      </c>
      <c r="T7" s="52">
        <f t="shared" si="2"/>
        <v>0.05</v>
      </c>
      <c r="U7" s="52">
        <v>4.7E-2</v>
      </c>
      <c r="V7" s="52">
        <v>4.8000000000000001E-2</v>
      </c>
      <c r="W7" s="52">
        <v>4.5999999999999999E-2</v>
      </c>
      <c r="X7" s="52">
        <v>4.5999999999999999E-2</v>
      </c>
      <c r="Y7" s="52">
        <f t="shared" si="3"/>
        <v>4.6800000000000001E-2</v>
      </c>
      <c r="Z7" s="50" t="s">
        <v>438</v>
      </c>
      <c r="AA7" s="151" t="s">
        <v>413</v>
      </c>
      <c r="AB7" s="53" t="s">
        <v>439</v>
      </c>
      <c r="AC7" s="53"/>
      <c r="AD7" s="54">
        <v>6.9238999999999995E-2</v>
      </c>
      <c r="AE7" s="154">
        <f>ROUND(AVERAGE(AD7:AD9),4)</f>
        <v>6.9000000000000006E-2</v>
      </c>
      <c r="AF7" s="43"/>
      <c r="AG7" s="43"/>
    </row>
    <row r="8" spans="1:36" ht="16.899999999999999" hidden="1" customHeight="1" x14ac:dyDescent="0.2">
      <c r="A8" s="12">
        <v>5</v>
      </c>
      <c r="B8" s="50" t="s">
        <v>440</v>
      </c>
      <c r="C8" s="51">
        <v>6.3E-2</v>
      </c>
      <c r="D8" s="51">
        <v>6.3E-2</v>
      </c>
      <c r="E8" s="51">
        <v>8.2500000000000004E-2</v>
      </c>
      <c r="F8" s="51">
        <v>8.2500000000000004E-2</v>
      </c>
      <c r="G8" s="51">
        <v>8.2500000000000004E-2</v>
      </c>
      <c r="H8" s="52">
        <f t="shared" si="0"/>
        <v>7.7600000000000002E-2</v>
      </c>
      <c r="I8" s="51">
        <v>8.2500000000000004E-2</v>
      </c>
      <c r="J8" s="51">
        <v>5.8999999999999997E-2</v>
      </c>
      <c r="K8" s="51">
        <v>5.8999999999999997E-2</v>
      </c>
      <c r="L8" s="51">
        <v>5.8999999999999997E-2</v>
      </c>
      <c r="M8" s="51">
        <v>5.8999999999999997E-2</v>
      </c>
      <c r="N8" s="52">
        <f>ROUND(AVERAGE(J8:L8),4)</f>
        <v>5.8999999999999997E-2</v>
      </c>
      <c r="O8" s="51">
        <v>5.8999999999999997E-2</v>
      </c>
      <c r="P8" s="51">
        <v>5.5E-2</v>
      </c>
      <c r="Q8" s="51">
        <v>5.5E-2</v>
      </c>
      <c r="R8" s="51">
        <v>5.7000000000000002E-2</v>
      </c>
      <c r="S8" s="52"/>
      <c r="T8" s="52">
        <f t="shared" si="2"/>
        <v>5.57E-2</v>
      </c>
      <c r="U8" s="52"/>
      <c r="V8" s="52"/>
      <c r="W8" s="52"/>
      <c r="X8" s="52"/>
      <c r="Y8" s="52"/>
      <c r="Z8" s="50" t="s">
        <v>440</v>
      </c>
      <c r="AA8" s="152"/>
      <c r="AB8" s="53" t="s">
        <v>441</v>
      </c>
      <c r="AC8" s="53"/>
      <c r="AD8" s="54">
        <v>6.898E-2</v>
      </c>
      <c r="AE8" s="155"/>
      <c r="AF8" s="43"/>
      <c r="AG8" s="43"/>
    </row>
    <row r="9" spans="1:36" ht="16.899999999999999" hidden="1" customHeight="1" x14ac:dyDescent="0.2">
      <c r="A9" s="12">
        <v>6</v>
      </c>
      <c r="B9" s="50" t="s">
        <v>442</v>
      </c>
      <c r="C9" s="51">
        <f>AE7</f>
        <v>6.9000000000000006E-2</v>
      </c>
      <c r="D9" s="51">
        <v>6.8500000000000005E-2</v>
      </c>
      <c r="E9" s="51">
        <v>6.8699999999999997E-2</v>
      </c>
      <c r="F9" s="51">
        <v>6.9400000000000003E-2</v>
      </c>
      <c r="G9" s="51">
        <v>7.0599999999999996E-2</v>
      </c>
      <c r="H9" s="52">
        <f t="shared" si="0"/>
        <v>6.93E-2</v>
      </c>
      <c r="I9" s="51">
        <f>AE20</f>
        <v>7.0599999999999996E-2</v>
      </c>
      <c r="J9" s="51">
        <v>9.3399999999999997E-2</v>
      </c>
      <c r="K9" s="51">
        <v>9.7799999999999998E-2</v>
      </c>
      <c r="L9" s="51">
        <v>9.6799999999999997E-2</v>
      </c>
      <c r="M9" s="51">
        <v>9.2700000000000005E-2</v>
      </c>
      <c r="N9" s="52">
        <f>ROUND(AVERAGE(J9:L9),4)</f>
        <v>9.6000000000000002E-2</v>
      </c>
      <c r="O9" s="51">
        <f>AE32</f>
        <v>9.6799999999999997E-2</v>
      </c>
      <c r="P9" s="51">
        <v>8.0199999999999994E-2</v>
      </c>
      <c r="Q9" s="51">
        <v>6.8400000000000002E-2</v>
      </c>
      <c r="R9" s="51">
        <v>5.4300000000000001E-2</v>
      </c>
      <c r="S9" s="52"/>
      <c r="T9" s="52">
        <f t="shared" si="2"/>
        <v>6.7599999999999993E-2</v>
      </c>
      <c r="U9" s="52"/>
      <c r="V9" s="52">
        <v>5.8000000000000003E-2</v>
      </c>
      <c r="W9" s="52">
        <v>5.2999999999999999E-2</v>
      </c>
      <c r="X9" s="52"/>
      <c r="Y9" s="52">
        <f>ROUND(AVERAGE(S9:W9),4)</f>
        <v>5.9499999999999997E-2</v>
      </c>
      <c r="Z9" s="50" t="s">
        <v>442</v>
      </c>
      <c r="AA9" s="153"/>
      <c r="AB9" s="53" t="s">
        <v>443</v>
      </c>
      <c r="AC9" s="53"/>
      <c r="AD9" s="54">
        <v>6.8884000000000001E-2</v>
      </c>
      <c r="AE9" s="156"/>
      <c r="AF9" s="43"/>
      <c r="AG9" s="43"/>
    </row>
    <row r="10" spans="1:36" ht="16.899999999999999" hidden="1" customHeight="1" x14ac:dyDescent="0.2">
      <c r="A10" s="12">
        <v>7</v>
      </c>
      <c r="B10" s="50" t="s">
        <v>444</v>
      </c>
      <c r="C10" s="51"/>
      <c r="D10" s="51"/>
      <c r="E10" s="51">
        <v>5.7000000000000002E-2</v>
      </c>
      <c r="F10" s="51">
        <v>6.25E-2</v>
      </c>
      <c r="G10" s="51">
        <v>6.7000000000000004E-2</v>
      </c>
      <c r="H10" s="52">
        <f t="shared" si="0"/>
        <v>6.2199999999999998E-2</v>
      </c>
      <c r="I10" s="51"/>
      <c r="J10" s="51">
        <v>8.4000000000000005E-2</v>
      </c>
      <c r="K10" s="51">
        <v>7.8E-2</v>
      </c>
      <c r="L10" s="51">
        <v>0.06</v>
      </c>
      <c r="M10" s="51">
        <v>5.1999999999999998E-2</v>
      </c>
      <c r="N10" s="52">
        <f>ROUND(AVERAGE(J10:L10),4)</f>
        <v>7.3999999999999996E-2</v>
      </c>
      <c r="O10" s="51"/>
      <c r="P10" s="51"/>
      <c r="Q10" s="51">
        <v>5.0999999999999997E-2</v>
      </c>
      <c r="R10" s="51">
        <v>5.2200000000000003E-2</v>
      </c>
      <c r="S10" s="52">
        <v>5.4199999999999998E-2</v>
      </c>
      <c r="T10" s="52">
        <f t="shared" si="2"/>
        <v>5.2499999999999998E-2</v>
      </c>
      <c r="U10" s="52">
        <v>5.1999999999999998E-2</v>
      </c>
      <c r="V10" s="52"/>
      <c r="W10" s="52"/>
      <c r="X10" s="52"/>
      <c r="Y10" s="52">
        <f>ROUND(AVERAGE(S10:W10),4)</f>
        <v>5.2900000000000003E-2</v>
      </c>
      <c r="Z10" s="50" t="s">
        <v>444</v>
      </c>
      <c r="AA10" s="56"/>
      <c r="AB10" s="53"/>
      <c r="AC10" s="53"/>
      <c r="AD10" s="54"/>
      <c r="AE10" s="57"/>
      <c r="AF10" s="43"/>
      <c r="AG10" s="43"/>
    </row>
    <row r="11" spans="1:36" s="44" customFormat="1" x14ac:dyDescent="0.2">
      <c r="A11" s="49"/>
      <c r="B11" s="58" t="s">
        <v>394</v>
      </c>
      <c r="C11" s="59"/>
      <c r="D11" s="59"/>
      <c r="E11" s="51"/>
      <c r="F11" s="51"/>
      <c r="G11" s="51"/>
      <c r="H11" s="52">
        <f>ROUND(AVERAGE(H4:H10),4)</f>
        <v>6.0199999999999997E-2</v>
      </c>
      <c r="I11" s="59"/>
      <c r="J11" s="59"/>
      <c r="K11" s="59"/>
      <c r="L11" s="59"/>
      <c r="M11" s="59"/>
      <c r="N11" s="52">
        <f>ROUND(AVERAGE(N4:N7),4)</f>
        <v>5.7799999999999997E-2</v>
      </c>
      <c r="O11" s="59"/>
      <c r="P11" s="59"/>
      <c r="Q11" s="59"/>
      <c r="R11" s="59"/>
      <c r="S11" s="52"/>
      <c r="T11" s="52">
        <f>ROUND(AVERAGE(T4:T7),4)</f>
        <v>4.5600000000000002E-2</v>
      </c>
      <c r="U11" s="52"/>
      <c r="V11" s="52"/>
      <c r="W11" s="52"/>
      <c r="X11" s="52"/>
      <c r="Y11" s="52">
        <f>ROUND(AVERAGE(Y4:Y7),4)</f>
        <v>4.5400000000000003E-2</v>
      </c>
      <c r="Z11" s="60"/>
      <c r="AA11" s="151" t="s">
        <v>414</v>
      </c>
      <c r="AB11" s="53" t="s">
        <v>445</v>
      </c>
      <c r="AC11" s="53"/>
      <c r="AD11" s="54">
        <v>6.8886000000000003E-2</v>
      </c>
      <c r="AE11" s="154">
        <f t="shared" ref="AE11" si="4">ROUND(AVERAGE(AD11:AD13),4)</f>
        <v>6.8500000000000005E-2</v>
      </c>
      <c r="AF11" s="43"/>
      <c r="AG11" s="43"/>
      <c r="AH11" s="43"/>
      <c r="AI11" s="43"/>
    </row>
    <row r="12" spans="1:36" x14ac:dyDescent="0.2">
      <c r="B12" s="61"/>
      <c r="C12" s="61"/>
      <c r="D12" s="61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2"/>
      <c r="AA12" s="152"/>
      <c r="AB12" s="53" t="s">
        <v>446</v>
      </c>
      <c r="AC12" s="53"/>
      <c r="AD12" s="54">
        <v>6.8495E-2</v>
      </c>
      <c r="AE12" s="155"/>
      <c r="AF12" s="43"/>
      <c r="AG12" s="43"/>
    </row>
    <row r="13" spans="1:36" x14ac:dyDescent="0.2">
      <c r="B13" s="61"/>
      <c r="C13" s="61"/>
      <c r="D13" s="61"/>
      <c r="E13" s="61"/>
      <c r="F13" s="61"/>
      <c r="G13" s="61"/>
      <c r="H13" s="61"/>
      <c r="I13" s="61"/>
      <c r="J13" s="62"/>
      <c r="K13" s="62"/>
      <c r="L13" s="62"/>
      <c r="M13" s="62"/>
      <c r="N13" s="62"/>
      <c r="O13" s="62"/>
      <c r="P13" s="63"/>
      <c r="Q13" s="63"/>
      <c r="R13" s="63"/>
      <c r="S13" s="62"/>
      <c r="U13" s="62"/>
      <c r="V13" s="62"/>
      <c r="W13" s="62"/>
      <c r="X13" s="62"/>
      <c r="Y13" s="62"/>
      <c r="Z13" s="62"/>
      <c r="AA13" s="153"/>
      <c r="AB13" s="53" t="s">
        <v>447</v>
      </c>
      <c r="AC13" s="53"/>
      <c r="AD13" s="54">
        <v>6.8235000000000004E-2</v>
      </c>
      <c r="AE13" s="156"/>
      <c r="AF13" s="43"/>
      <c r="AG13" s="43"/>
    </row>
    <row r="14" spans="1:36" x14ac:dyDescent="0.2">
      <c r="J14" s="62"/>
      <c r="K14" s="62"/>
      <c r="L14" s="62"/>
      <c r="M14" s="62"/>
      <c r="N14" s="62"/>
      <c r="O14" s="62"/>
      <c r="P14" s="62"/>
      <c r="Q14" s="62"/>
      <c r="R14" s="62"/>
      <c r="T14" s="64">
        <f>(Y11+N11+T11)/3</f>
        <v>4.9599999999999998E-2</v>
      </c>
      <c r="AA14" s="151" t="s">
        <v>415</v>
      </c>
      <c r="AB14" s="53" t="s">
        <v>448</v>
      </c>
      <c r="AC14" s="53"/>
      <c r="AD14" s="54">
        <v>6.8445000000000006E-2</v>
      </c>
      <c r="AE14" s="154">
        <f t="shared" ref="AE14" si="5">ROUND(AVERAGE(AD14:AD16),4)</f>
        <v>6.8699999999999997E-2</v>
      </c>
      <c r="AF14" s="43"/>
      <c r="AG14" s="43"/>
    </row>
    <row r="15" spans="1:36" x14ac:dyDescent="0.2">
      <c r="J15" s="62"/>
      <c r="K15" s="62"/>
      <c r="L15" s="62"/>
      <c r="M15" s="62"/>
      <c r="N15" s="62"/>
      <c r="O15" s="62"/>
      <c r="P15" s="62"/>
      <c r="Q15" s="62"/>
      <c r="R15" s="62"/>
      <c r="S15" s="62"/>
      <c r="T15" s="62"/>
      <c r="U15" s="62"/>
      <c r="V15" s="62"/>
      <c r="W15" s="62"/>
      <c r="X15" s="62"/>
      <c r="Y15" s="62"/>
      <c r="Z15" s="62"/>
      <c r="AA15" s="152"/>
      <c r="AB15" s="53" t="s">
        <v>449</v>
      </c>
      <c r="AC15" s="53"/>
      <c r="AD15" s="54">
        <v>6.8718000000000001E-2</v>
      </c>
      <c r="AE15" s="155"/>
      <c r="AF15" s="43"/>
      <c r="AG15" s="43"/>
    </row>
    <row r="16" spans="1:36" x14ac:dyDescent="0.2">
      <c r="J16" s="62"/>
      <c r="K16" s="62"/>
      <c r="L16" s="62"/>
      <c r="M16" s="62"/>
      <c r="N16" s="62"/>
      <c r="O16" s="62"/>
      <c r="P16" s="62"/>
      <c r="Q16" s="62"/>
      <c r="R16" s="62"/>
      <c r="S16" s="62"/>
      <c r="T16" s="62"/>
      <c r="U16" s="62"/>
      <c r="V16" s="62"/>
      <c r="W16" s="62"/>
      <c r="X16" s="62"/>
      <c r="Y16" s="62"/>
      <c r="Z16" s="62"/>
      <c r="AA16" s="153"/>
      <c r="AB16" s="53" t="s">
        <v>450</v>
      </c>
      <c r="AC16" s="53"/>
      <c r="AD16" s="54">
        <v>6.9071999999999995E-2</v>
      </c>
      <c r="AE16" s="156"/>
      <c r="AF16" s="43"/>
      <c r="AG16" s="43"/>
    </row>
    <row r="17" spans="10:33" x14ac:dyDescent="0.2"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151" t="s">
        <v>416</v>
      </c>
      <c r="AB17" s="53" t="s">
        <v>451</v>
      </c>
      <c r="AC17" s="53"/>
      <c r="AD17" s="54">
        <v>6.9282999999999997E-2</v>
      </c>
      <c r="AE17" s="154">
        <f t="shared" ref="AE17" si="6">ROUND(AVERAGE(AD17:AD19),4)</f>
        <v>6.9400000000000003E-2</v>
      </c>
      <c r="AF17" s="43"/>
      <c r="AG17" s="43"/>
    </row>
    <row r="18" spans="10:33" x14ac:dyDescent="0.2">
      <c r="AA18" s="152"/>
      <c r="AB18" s="53" t="s">
        <v>452</v>
      </c>
      <c r="AC18" s="53"/>
      <c r="AD18" s="54">
        <v>6.9377999999999995E-2</v>
      </c>
      <c r="AE18" s="155"/>
      <c r="AF18" s="43"/>
      <c r="AG18" s="43"/>
    </row>
    <row r="19" spans="10:33" x14ac:dyDescent="0.2">
      <c r="AA19" s="153"/>
      <c r="AB19" s="53" t="s">
        <v>453</v>
      </c>
      <c r="AC19" s="53"/>
      <c r="AD19" s="54">
        <v>6.9523000000000001E-2</v>
      </c>
      <c r="AE19" s="156"/>
      <c r="AF19" s="43"/>
      <c r="AG19" s="43"/>
    </row>
    <row r="20" spans="10:33" x14ac:dyDescent="0.2">
      <c r="AA20" s="151" t="s">
        <v>417</v>
      </c>
      <c r="AB20" s="53" t="s">
        <v>439</v>
      </c>
      <c r="AC20" s="53"/>
      <c r="AD20" s="54">
        <v>6.9911000000000001E-2</v>
      </c>
      <c r="AE20" s="154">
        <f t="shared" ref="AE20" si="7">ROUND(AVERAGE(AD20:AD22),4)</f>
        <v>7.0599999999999996E-2</v>
      </c>
      <c r="AF20" s="43"/>
      <c r="AG20" s="43"/>
    </row>
    <row r="21" spans="10:33" x14ac:dyDescent="0.2">
      <c r="AA21" s="152"/>
      <c r="AB21" s="53" t="s">
        <v>441</v>
      </c>
      <c r="AC21" s="53"/>
      <c r="AD21" s="54">
        <v>7.0509000000000002E-2</v>
      </c>
      <c r="AE21" s="155"/>
      <c r="AF21" s="43"/>
      <c r="AG21" s="43"/>
    </row>
    <row r="22" spans="10:33" x14ac:dyDescent="0.2">
      <c r="AA22" s="153"/>
      <c r="AB22" s="53" t="s">
        <v>443</v>
      </c>
      <c r="AC22" s="53"/>
      <c r="AD22" s="54">
        <v>7.1332999999999994E-2</v>
      </c>
      <c r="AE22" s="156"/>
      <c r="AF22" s="43"/>
      <c r="AG22" s="43"/>
    </row>
    <row r="23" spans="10:33" x14ac:dyDescent="0.2">
      <c r="AA23" s="151" t="s">
        <v>454</v>
      </c>
      <c r="AB23" s="53" t="s">
        <v>445</v>
      </c>
      <c r="AC23" s="53"/>
      <c r="AD23" s="54">
        <v>7.3469999999999994E-2</v>
      </c>
      <c r="AE23" s="154">
        <f t="shared" ref="AE23" si="8">ROUND(AVERAGE(AD23:AD25),4)</f>
        <v>7.9299999999999995E-2</v>
      </c>
      <c r="AF23" s="43"/>
      <c r="AG23" s="43"/>
    </row>
    <row r="24" spans="10:33" x14ac:dyDescent="0.2">
      <c r="AA24" s="152"/>
      <c r="AB24" s="53" t="s">
        <v>446</v>
      </c>
      <c r="AC24" s="53"/>
      <c r="AD24" s="54">
        <v>7.6940999999999996E-2</v>
      </c>
      <c r="AE24" s="155"/>
      <c r="AF24" s="43"/>
      <c r="AG24" s="43"/>
    </row>
    <row r="25" spans="10:33" x14ac:dyDescent="0.2">
      <c r="AA25" s="153"/>
      <c r="AB25" s="53" t="s">
        <v>447</v>
      </c>
      <c r="AC25" s="53"/>
      <c r="AD25" s="54">
        <v>8.7363999999999997E-2</v>
      </c>
      <c r="AE25" s="156"/>
      <c r="AF25" s="43"/>
      <c r="AG25" s="43"/>
    </row>
    <row r="26" spans="10:33" x14ac:dyDescent="0.2">
      <c r="AA26" s="151" t="s">
        <v>418</v>
      </c>
      <c r="AB26" s="53" t="s">
        <v>448</v>
      </c>
      <c r="AC26" s="53"/>
      <c r="AD26" s="54">
        <v>9.0255000000000002E-2</v>
      </c>
      <c r="AE26" s="154">
        <f t="shared" ref="AE26" si="9">ROUND(AVERAGE(AD26:AD28),4)</f>
        <v>9.3399999999999997E-2</v>
      </c>
      <c r="AF26" s="43"/>
      <c r="AG26" s="43"/>
    </row>
    <row r="27" spans="10:33" x14ac:dyDescent="0.2">
      <c r="AA27" s="152"/>
      <c r="AB27" s="53" t="s">
        <v>449</v>
      </c>
      <c r="AC27" s="53"/>
      <c r="AD27" s="54">
        <v>9.3705999999999998E-2</v>
      </c>
      <c r="AE27" s="155"/>
      <c r="AF27" s="43"/>
      <c r="AG27" s="43"/>
    </row>
    <row r="28" spans="10:33" x14ac:dyDescent="0.2">
      <c r="AA28" s="153"/>
      <c r="AB28" s="53" t="s">
        <v>450</v>
      </c>
      <c r="AC28" s="53"/>
      <c r="AD28" s="54">
        <v>9.6117999999999995E-2</v>
      </c>
      <c r="AE28" s="156"/>
      <c r="AF28" s="43"/>
      <c r="AG28" s="43"/>
    </row>
    <row r="29" spans="10:33" x14ac:dyDescent="0.2">
      <c r="AA29" s="151" t="s">
        <v>419</v>
      </c>
      <c r="AB29" s="53" t="s">
        <v>451</v>
      </c>
      <c r="AC29" s="53"/>
      <c r="AD29" s="54">
        <v>9.7630999999999996E-2</v>
      </c>
      <c r="AE29" s="154">
        <f t="shared" ref="AE29" si="10">ROUND(AVERAGE(AD29:AD31),4)</f>
        <v>9.7799999999999998E-2</v>
      </c>
      <c r="AF29" s="43"/>
      <c r="AG29" s="43"/>
    </row>
    <row r="30" spans="10:33" x14ac:dyDescent="0.2">
      <c r="AA30" s="152"/>
      <c r="AB30" s="53" t="s">
        <v>452</v>
      </c>
      <c r="AC30" s="53"/>
      <c r="AD30" s="54">
        <v>9.7924999999999998E-2</v>
      </c>
      <c r="AE30" s="155"/>
      <c r="AF30" s="43"/>
      <c r="AG30" s="43"/>
    </row>
    <row r="31" spans="10:33" x14ac:dyDescent="0.2">
      <c r="AA31" s="153"/>
      <c r="AB31" s="53" t="s">
        <v>453</v>
      </c>
      <c r="AC31" s="53"/>
      <c r="AD31" s="54">
        <v>9.7932000000000005E-2</v>
      </c>
      <c r="AE31" s="156"/>
      <c r="AF31" s="43"/>
      <c r="AG31" s="43"/>
    </row>
    <row r="32" spans="10:33" x14ac:dyDescent="0.2">
      <c r="AA32" s="151" t="s">
        <v>420</v>
      </c>
      <c r="AB32" s="53" t="s">
        <v>439</v>
      </c>
      <c r="AC32" s="53"/>
      <c r="AD32" s="54">
        <v>9.7320000000000004E-2</v>
      </c>
      <c r="AE32" s="154">
        <f t="shared" ref="AE32" si="11">ROUND(AVERAGE(AD32:AD34),4)</f>
        <v>9.6799999999999997E-2</v>
      </c>
      <c r="AF32" s="43"/>
      <c r="AG32" s="43"/>
    </row>
    <row r="33" spans="27:33" x14ac:dyDescent="0.2">
      <c r="AA33" s="152"/>
      <c r="AB33" s="53" t="s">
        <v>441</v>
      </c>
      <c r="AC33" s="53"/>
      <c r="AD33" s="54">
        <v>9.6681000000000003E-2</v>
      </c>
      <c r="AE33" s="155"/>
      <c r="AF33" s="43"/>
      <c r="AG33" s="43"/>
    </row>
    <row r="34" spans="27:33" x14ac:dyDescent="0.2">
      <c r="AA34" s="153"/>
      <c r="AB34" s="53" t="s">
        <v>443</v>
      </c>
      <c r="AC34" s="53"/>
      <c r="AD34" s="54">
        <v>9.6268000000000006E-2</v>
      </c>
      <c r="AE34" s="156"/>
      <c r="AF34" s="43"/>
      <c r="AG34" s="43"/>
    </row>
    <row r="35" spans="27:33" x14ac:dyDescent="0.2">
      <c r="AA35" s="151" t="s">
        <v>421</v>
      </c>
      <c r="AB35" s="53" t="s">
        <v>445</v>
      </c>
      <c r="AC35" s="53"/>
      <c r="AD35" s="54">
        <v>9.5227000000000006E-2</v>
      </c>
      <c r="AE35" s="154">
        <f t="shared" ref="AE35" si="12">ROUND(AVERAGE(AD35:AD37),4)</f>
        <v>9.2700000000000005E-2</v>
      </c>
      <c r="AF35" s="43"/>
      <c r="AG35" s="43"/>
    </row>
    <row r="36" spans="27:33" x14ac:dyDescent="0.2">
      <c r="AA36" s="152"/>
      <c r="AB36" s="53" t="s">
        <v>446</v>
      </c>
      <c r="AC36" s="53"/>
      <c r="AD36" s="54">
        <v>9.4188999999999995E-2</v>
      </c>
      <c r="AE36" s="155"/>
      <c r="AF36" s="43"/>
      <c r="AG36" s="43"/>
    </row>
    <row r="37" spans="27:33" x14ac:dyDescent="0.2">
      <c r="AA37" s="153"/>
      <c r="AB37" s="53" t="s">
        <v>447</v>
      </c>
      <c r="AC37" s="53"/>
      <c r="AD37" s="54">
        <v>8.8567000000000007E-2</v>
      </c>
      <c r="AE37" s="156"/>
      <c r="AF37" s="43"/>
      <c r="AG37" s="43"/>
    </row>
    <row r="38" spans="27:33" x14ac:dyDescent="0.2">
      <c r="AA38" s="151" t="s">
        <v>422</v>
      </c>
      <c r="AB38" s="53" t="s">
        <v>448</v>
      </c>
      <c r="AC38" s="53"/>
      <c r="AD38" s="54">
        <v>8.4936999999999999E-2</v>
      </c>
      <c r="AE38" s="154">
        <f t="shared" ref="AE38" si="13">ROUND(AVERAGE(AD38:AD40),4)</f>
        <v>8.0199999999999994E-2</v>
      </c>
      <c r="AF38" s="43"/>
      <c r="AG38" s="43"/>
    </row>
    <row r="39" spans="27:33" x14ac:dyDescent="0.2">
      <c r="AA39" s="152"/>
      <c r="AB39" s="53" t="s">
        <v>449</v>
      </c>
      <c r="AC39" s="53"/>
      <c r="AD39" s="54">
        <v>7.9903000000000002E-2</v>
      </c>
      <c r="AE39" s="155"/>
      <c r="AF39" s="43"/>
      <c r="AG39" s="43"/>
    </row>
    <row r="40" spans="27:33" x14ac:dyDescent="0.2">
      <c r="AA40" s="153"/>
      <c r="AB40" s="53" t="s">
        <v>450</v>
      </c>
      <c r="AC40" s="53"/>
      <c r="AD40" s="54">
        <v>7.5611999999999999E-2</v>
      </c>
      <c r="AE40" s="156"/>
      <c r="AF40" s="43"/>
      <c r="AG40" s="43"/>
    </row>
    <row r="41" spans="27:33" x14ac:dyDescent="0.2">
      <c r="AA41" s="151" t="s">
        <v>423</v>
      </c>
      <c r="AB41" s="53" t="s">
        <v>451</v>
      </c>
      <c r="AC41" s="53"/>
      <c r="AD41" s="54">
        <v>7.0763000000000006E-2</v>
      </c>
      <c r="AE41" s="154">
        <f t="shared" ref="AE41" si="14">ROUND(AVERAGE(AD41:AD43),4)</f>
        <v>6.8400000000000002E-2</v>
      </c>
      <c r="AF41" s="43"/>
      <c r="AG41" s="43"/>
    </row>
    <row r="42" spans="27:33" x14ac:dyDescent="0.2">
      <c r="AA42" s="152"/>
      <c r="AB42" s="53" t="s">
        <v>452</v>
      </c>
      <c r="AC42" s="53"/>
      <c r="AD42" s="54">
        <v>6.7983000000000002E-2</v>
      </c>
      <c r="AE42" s="155"/>
      <c r="AF42" s="43"/>
      <c r="AG42" s="43"/>
    </row>
    <row r="43" spans="27:33" x14ac:dyDescent="0.2">
      <c r="AA43" s="153"/>
      <c r="AB43" s="53" t="s">
        <v>453</v>
      </c>
      <c r="AC43" s="53"/>
      <c r="AD43" s="54">
        <v>6.6564999999999999E-2</v>
      </c>
      <c r="AE43" s="156"/>
      <c r="AF43" s="43"/>
      <c r="AG43" s="43"/>
    </row>
    <row r="44" spans="27:33" x14ac:dyDescent="0.2">
      <c r="AA44" s="151"/>
      <c r="AB44" s="53"/>
      <c r="AC44" s="53"/>
      <c r="AD44" s="54"/>
      <c r="AE44" s="154"/>
      <c r="AF44" s="43"/>
      <c r="AG44" s="43"/>
    </row>
    <row r="45" spans="27:33" x14ac:dyDescent="0.2">
      <c r="AA45" s="152"/>
      <c r="AB45" s="53"/>
      <c r="AC45" s="53"/>
      <c r="AD45" s="54"/>
      <c r="AE45" s="155"/>
      <c r="AF45" s="43"/>
      <c r="AG45" s="43"/>
    </row>
    <row r="46" spans="27:33" x14ac:dyDescent="0.2">
      <c r="AA46" s="153"/>
      <c r="AB46" s="53"/>
      <c r="AC46" s="53"/>
      <c r="AD46" s="54"/>
      <c r="AE46" s="156"/>
      <c r="AF46" s="43"/>
      <c r="AG46" s="43"/>
    </row>
    <row r="47" spans="27:33" x14ac:dyDescent="0.2">
      <c r="AA47" s="151"/>
      <c r="AB47" s="53"/>
      <c r="AC47" s="53"/>
      <c r="AD47" s="54"/>
      <c r="AE47" s="154"/>
      <c r="AF47" s="43"/>
      <c r="AG47" s="43"/>
    </row>
    <row r="48" spans="27:33" x14ac:dyDescent="0.2">
      <c r="AA48" s="152"/>
      <c r="AB48" s="53"/>
      <c r="AC48" s="53"/>
      <c r="AD48" s="54"/>
      <c r="AE48" s="155"/>
      <c r="AF48" s="43"/>
      <c r="AG48" s="43"/>
    </row>
    <row r="49" spans="27:33" x14ac:dyDescent="0.2">
      <c r="AA49" s="153"/>
      <c r="AB49" s="53"/>
      <c r="AC49" s="53"/>
      <c r="AD49" s="54"/>
      <c r="AE49" s="156"/>
      <c r="AF49" s="43"/>
      <c r="AG49" s="43"/>
    </row>
    <row r="50" spans="27:33" x14ac:dyDescent="0.2">
      <c r="AA50" s="151"/>
      <c r="AB50" s="53"/>
      <c r="AC50" s="53"/>
      <c r="AD50" s="54"/>
      <c r="AE50" s="154"/>
      <c r="AF50" s="43"/>
      <c r="AG50" s="43"/>
    </row>
    <row r="51" spans="27:33" x14ac:dyDescent="0.2">
      <c r="AA51" s="152"/>
      <c r="AB51" s="53"/>
      <c r="AC51" s="53"/>
      <c r="AD51" s="54"/>
      <c r="AE51" s="155"/>
      <c r="AF51" s="43"/>
      <c r="AG51" s="43"/>
    </row>
    <row r="52" spans="27:33" x14ac:dyDescent="0.2">
      <c r="AA52" s="153"/>
      <c r="AB52" s="53"/>
      <c r="AC52" s="53"/>
      <c r="AD52" s="54"/>
      <c r="AE52" s="156"/>
      <c r="AF52" s="43"/>
      <c r="AG52" s="43"/>
    </row>
    <row r="53" spans="27:33" x14ac:dyDescent="0.2">
      <c r="AF53" s="43"/>
      <c r="AG53" s="43"/>
    </row>
    <row r="54" spans="27:33" x14ac:dyDescent="0.2">
      <c r="AF54" s="43"/>
      <c r="AG54" s="43"/>
    </row>
  </sheetData>
  <mergeCells count="32">
    <mergeCell ref="AA50:AA52"/>
    <mergeCell ref="AE50:AE52"/>
    <mergeCell ref="AA41:AA43"/>
    <mergeCell ref="AE41:AE43"/>
    <mergeCell ref="AA44:AA46"/>
    <mergeCell ref="AE44:AE46"/>
    <mergeCell ref="AA47:AA49"/>
    <mergeCell ref="AE47:AE49"/>
    <mergeCell ref="AA32:AA34"/>
    <mergeCell ref="AE32:AE34"/>
    <mergeCell ref="AA35:AA37"/>
    <mergeCell ref="AE35:AE37"/>
    <mergeCell ref="AA38:AA40"/>
    <mergeCell ref="AE38:AE40"/>
    <mergeCell ref="AA23:AA25"/>
    <mergeCell ref="AE23:AE25"/>
    <mergeCell ref="AA26:AA28"/>
    <mergeCell ref="AE26:AE28"/>
    <mergeCell ref="AA29:AA31"/>
    <mergeCell ref="AE29:AE31"/>
    <mergeCell ref="AA14:AA16"/>
    <mergeCell ref="AE14:AE16"/>
    <mergeCell ref="AA17:AA19"/>
    <mergeCell ref="AE17:AE19"/>
    <mergeCell ref="AA20:AA22"/>
    <mergeCell ref="AE20:AE22"/>
    <mergeCell ref="C2:H2"/>
    <mergeCell ref="I2:N2"/>
    <mergeCell ref="AA7:AA9"/>
    <mergeCell ref="AE7:AE9"/>
    <mergeCell ref="AA11:AA13"/>
    <mergeCell ref="AE11:AE1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Tổng hợp phiếu điều tra</vt:lpstr>
      <vt:lpstr>BHK ( đô thị)</vt:lpstr>
      <vt:lpstr>CLN (đô thị)</vt:lpstr>
      <vt:lpstr>BHK ( Nông thôn)</vt:lpstr>
      <vt:lpstr>CLN (nông thôn)</vt:lpstr>
      <vt:lpstr>RSX (Rừng sản xuất)</vt:lpstr>
      <vt:lpstr>Bảng tính NTS</vt:lpstr>
      <vt:lpstr>NTS</vt:lpstr>
      <vt:lpstr>Lãi suất</vt:lpstr>
    </vt:vector>
  </TitlesOfParts>
  <Company>2022.4.5 from 21 November 2022, Java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so_phat_sinh_thue_tncn</dc:title>
  <dc:subject>So phat sinh thue TNCN tu CN BDS</dc:subject>
  <dc:creator/>
  <dc:description>Sổ phát sinh thuế TNCN từ CN BĐS</dc:description>
  <cp:lastModifiedBy>Administrator</cp:lastModifiedBy>
  <dcterms:created xsi:type="dcterms:W3CDTF">2025-09-17T17:04:30Z</dcterms:created>
  <dcterms:modified xsi:type="dcterms:W3CDTF">2026-06-18T02:39:14Z</dcterms:modified>
</cp:coreProperties>
</file>